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15D739A0-BAFD-452A-BE56-1565C1892BDC}"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X2" i="2" l="1"/>
  <c r="BX3" i="2"/>
  <c r="BW3" i="2" s="1"/>
  <c r="BX5" i="2"/>
  <c r="BW5" i="2" s="1"/>
  <c r="BX4" i="2"/>
  <c r="BW4" i="2" s="1"/>
  <c r="BX8" i="2"/>
  <c r="BW8" i="2" s="1"/>
  <c r="BX10" i="2"/>
  <c r="BW10" i="2" s="1"/>
  <c r="BX7" i="2"/>
  <c r="BW7" i="2" s="1"/>
  <c r="BX9" i="2"/>
  <c r="BW9" i="2" s="1"/>
  <c r="BX6" i="2"/>
  <c r="BW6" i="2" s="1"/>
  <c r="BX14" i="2"/>
  <c r="BW14" i="2" s="1"/>
  <c r="BX11" i="2"/>
  <c r="BW11" i="2" s="1"/>
  <c r="BX12" i="2"/>
  <c r="BW12" i="2" s="1"/>
  <c r="BX15" i="2"/>
  <c r="BW15" i="2" s="1"/>
  <c r="BX13" i="2"/>
  <c r="BW13" i="2" s="1"/>
  <c r="BX17" i="2"/>
  <c r="BW17" i="2" s="1"/>
  <c r="BX16" i="2"/>
  <c r="BW16" i="2" s="1"/>
  <c r="BX21" i="2"/>
  <c r="BW21" i="2" s="1"/>
  <c r="BX20" i="2"/>
  <c r="BW20" i="2" s="1"/>
  <c r="BX18" i="2"/>
  <c r="BW18" i="2" s="1"/>
  <c r="BX22" i="2"/>
  <c r="BW22" i="2" s="1"/>
  <c r="BX25" i="2"/>
  <c r="BW25" i="2" s="1"/>
  <c r="BX19" i="2"/>
  <c r="BW19" i="2" s="1"/>
  <c r="BX26" i="2"/>
  <c r="BW26" i="2" s="1"/>
  <c r="BX27" i="2"/>
  <c r="BW27" i="2" s="1"/>
  <c r="BX23" i="2"/>
  <c r="BW23" i="2" s="1"/>
  <c r="BX29" i="2"/>
  <c r="BW29" i="2" s="1"/>
  <c r="BX24" i="2"/>
  <c r="BW24" i="2" s="1"/>
  <c r="BX28" i="2"/>
  <c r="BW28" i="2" s="1"/>
  <c r="BX31" i="2"/>
  <c r="BW31" i="2" s="1"/>
  <c r="BX30" i="2"/>
  <c r="BW30" i="2" s="1"/>
  <c r="BX33" i="2"/>
  <c r="BW33" i="2" s="1"/>
  <c r="BX32" i="2"/>
  <c r="BW32" i="2" s="1"/>
  <c r="BW2" i="2"/>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Z35" i="1"/>
  <c r="AZ34" i="1"/>
  <c r="AZ33" i="1"/>
  <c r="AZ31" i="1"/>
  <c r="BA20" i="1"/>
  <c r="BA13" i="1"/>
  <c r="BK15" i="1" a="1"/>
  <c r="BK15" i="1" s="1"/>
  <c r="BM15" i="1" a="1"/>
  <c r="BM15" i="1" s="1"/>
  <c r="BK14" i="1" a="1"/>
  <c r="BK14" i="1" s="1"/>
  <c r="BM14" i="1" a="1"/>
  <c r="BM14" i="1" s="1"/>
  <c r="N373" i="1"/>
  <c r="BU35" i="2"/>
  <c r="BU36" i="2"/>
  <c r="BU37" i="2"/>
  <c r="BM13" i="1" a="1"/>
  <c r="BM13" i="1" s="1"/>
  <c r="BM12" i="1" a="1"/>
  <c r="BM12" i="1" s="1"/>
  <c r="BM11" i="1" a="1"/>
  <c r="BM11" i="1" s="1"/>
  <c r="BM10" i="1" a="1"/>
  <c r="BM10" i="1" s="1"/>
  <c r="BM9" i="1" a="1"/>
  <c r="BM9" i="1" s="1"/>
  <c r="BM8" i="1" a="1"/>
  <c r="BM8" i="1" s="1"/>
  <c r="BM7" i="1" a="1"/>
  <c r="BM7" i="1" s="1"/>
  <c r="BK13" i="1" a="1"/>
  <c r="BK13" i="1" s="1"/>
  <c r="BK12" i="1" a="1"/>
  <c r="BK12" i="1" s="1"/>
  <c r="BK11" i="1" a="1"/>
  <c r="BK11" i="1" s="1"/>
  <c r="BK10" i="1" a="1"/>
  <c r="BK10" i="1" s="1"/>
  <c r="BK9" i="1" a="1"/>
  <c r="BK9" i="1" s="1"/>
  <c r="BK8" i="1" a="1"/>
  <c r="BK8" i="1" s="1"/>
  <c r="BK7" i="1" a="1"/>
  <c r="BK7" i="1" s="1"/>
  <c r="BK6" i="1" a="1"/>
  <c r="BK6" i="1" s="1"/>
  <c r="BM6" i="1" a="1"/>
  <c r="BM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CH54" i="2" l="1"/>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O13" i="1"/>
  <c r="BO11" i="1"/>
  <c r="BO9" i="1"/>
  <c r="BO7" i="1"/>
  <c r="BO10" i="1"/>
  <c r="BO8" i="1"/>
  <c r="BO6" i="1"/>
  <c r="BO12" i="1"/>
  <c r="BO15" i="1"/>
  <c r="BO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X13" i="1"/>
  <c r="AX12" i="1"/>
  <c r="AX11" i="1"/>
  <c r="JO34" i="7"/>
  <c r="D4" i="7"/>
  <c r="E4" i="7"/>
  <c r="F4" i="7"/>
  <c r="G4" i="7"/>
  <c r="H4"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8" i="7"/>
  <c r="E8" i="7"/>
  <c r="F8" i="7"/>
  <c r="G8" i="7"/>
  <c r="H8" i="7"/>
  <c r="I8" i="7"/>
  <c r="J8" i="7"/>
  <c r="D26" i="7"/>
  <c r="E26" i="7"/>
  <c r="F26" i="7"/>
  <c r="G26" i="7"/>
  <c r="H26" i="7"/>
  <c r="I26"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1" i="7"/>
  <c r="E31" i="7"/>
  <c r="F31" i="7"/>
  <c r="G31" i="7"/>
  <c r="H31" i="7"/>
  <c r="D33" i="7"/>
  <c r="E33" i="7"/>
  <c r="F33" i="7"/>
  <c r="G33" i="7"/>
  <c r="H33" i="7"/>
  <c r="I33" i="7"/>
  <c r="J33" i="7"/>
  <c r="D22" i="7"/>
  <c r="E22" i="7"/>
  <c r="F22" i="7"/>
  <c r="G22" i="7"/>
  <c r="H22" i="7"/>
  <c r="D5" i="7"/>
  <c r="E5" i="7"/>
  <c r="F5" i="7"/>
  <c r="G5" i="7"/>
  <c r="H5" i="7"/>
  <c r="I5" i="7"/>
  <c r="J5" i="7"/>
  <c r="K5" i="7"/>
  <c r="D2" i="7"/>
  <c r="E2" i="7"/>
  <c r="F2" i="7"/>
  <c r="G2" i="7"/>
  <c r="H2" i="7"/>
  <c r="I2"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2" i="7"/>
  <c r="F32" i="7"/>
  <c r="G32" i="7"/>
  <c r="H32" i="7"/>
  <c r="I32" i="7"/>
  <c r="J32" i="7"/>
  <c r="K32" i="7"/>
  <c r="L32" i="7"/>
  <c r="D32"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3" i="2"/>
  <c r="AX12" i="2"/>
  <c r="AX18" i="2"/>
  <c r="AX23" i="2"/>
  <c r="AX32" i="2"/>
  <c r="AX19" i="2"/>
  <c r="AX15" i="2"/>
  <c r="AX21" i="2"/>
  <c r="AX6" i="2"/>
  <c r="AX14" i="2"/>
  <c r="AX27" i="2"/>
  <c r="AX31" i="2"/>
  <c r="AX29" i="2"/>
  <c r="AX24" i="2"/>
  <c r="AX26" i="2"/>
  <c r="AX8" i="2"/>
  <c r="AX22" i="2"/>
  <c r="AX11" i="2"/>
  <c r="AX9" i="2"/>
  <c r="AX10" i="2"/>
  <c r="AX17" i="2"/>
  <c r="AX7" i="2"/>
  <c r="AX5" i="2"/>
  <c r="AX28" i="2"/>
  <c r="AX16" i="2"/>
  <c r="AX25" i="2"/>
  <c r="AX20" i="2"/>
  <c r="AX33" i="2"/>
  <c r="AX30" i="2"/>
  <c r="AX2" i="2"/>
  <c r="AT4" i="2"/>
  <c r="AT3" i="2"/>
  <c r="AT13" i="2"/>
  <c r="AT12" i="2"/>
  <c r="AT18" i="2"/>
  <c r="AT23" i="2"/>
  <c r="AT32" i="2"/>
  <c r="AT19" i="2"/>
  <c r="AT15" i="2"/>
  <c r="AT21" i="2"/>
  <c r="AT6" i="2"/>
  <c r="AT14" i="2"/>
  <c r="AT27" i="2"/>
  <c r="AT31" i="2"/>
  <c r="AT29" i="2"/>
  <c r="AT24" i="2"/>
  <c r="AT26" i="2"/>
  <c r="AT8" i="2"/>
  <c r="AT22" i="2"/>
  <c r="AT11" i="2"/>
  <c r="AT9" i="2"/>
  <c r="AT10" i="2"/>
  <c r="AT17" i="2"/>
  <c r="AT7" i="2"/>
  <c r="AT5" i="2"/>
  <c r="AT28" i="2"/>
  <c r="AT16" i="2"/>
  <c r="AT25" i="2"/>
  <c r="AT20" i="2"/>
  <c r="AT33" i="2"/>
  <c r="AT30"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18" i="2"/>
  <c r="AV18" i="2"/>
  <c r="AY18" i="2"/>
  <c r="AZ18" i="2"/>
  <c r="AU31" i="2"/>
  <c r="AV31" i="2"/>
  <c r="AY31" i="2"/>
  <c r="AZ31" i="2"/>
  <c r="AU6" i="2"/>
  <c r="AV6" i="2"/>
  <c r="AY6" i="2"/>
  <c r="AZ6" i="2"/>
  <c r="AU17" i="2"/>
  <c r="AV17" i="2"/>
  <c r="AY17" i="2"/>
  <c r="AZ17" i="2"/>
  <c r="AU13" i="2"/>
  <c r="AV13" i="2"/>
  <c r="AY13" i="2"/>
  <c r="AZ13" i="2"/>
  <c r="AU32" i="2"/>
  <c r="AV32" i="2"/>
  <c r="AY32" i="2"/>
  <c r="AZ32" i="2"/>
  <c r="AU14" i="2"/>
  <c r="AV14" i="2"/>
  <c r="AY14" i="2"/>
  <c r="AZ14" i="2"/>
  <c r="AU7" i="2"/>
  <c r="AV7" i="2"/>
  <c r="AY7" i="2"/>
  <c r="AZ7" i="2"/>
  <c r="AU22" i="2"/>
  <c r="AV22" i="2"/>
  <c r="AY22" i="2"/>
  <c r="AZ22" i="2"/>
  <c r="AU4" i="2"/>
  <c r="AV4" i="2"/>
  <c r="AY4" i="2"/>
  <c r="AZ4" i="2"/>
  <c r="AU12" i="2"/>
  <c r="AV12" i="2"/>
  <c r="AY12" i="2"/>
  <c r="AZ12" i="2"/>
  <c r="AU8" i="2"/>
  <c r="AV8" i="2"/>
  <c r="AY8" i="2"/>
  <c r="AZ8" i="2"/>
  <c r="AU10" i="2"/>
  <c r="AV10" i="2"/>
  <c r="AY10" i="2"/>
  <c r="AZ10" i="2"/>
  <c r="AU20" i="2"/>
  <c r="AV20" i="2"/>
  <c r="AY20" i="2"/>
  <c r="AZ20" i="2"/>
  <c r="AU11" i="2"/>
  <c r="AV11" i="2"/>
  <c r="AY11" i="2"/>
  <c r="AZ11" i="2"/>
  <c r="AU30" i="2"/>
  <c r="AV30" i="2"/>
  <c r="AY30" i="2"/>
  <c r="AZ30" i="2"/>
  <c r="AU24" i="2"/>
  <c r="AV24" i="2"/>
  <c r="AY24" i="2"/>
  <c r="AZ24" i="2"/>
  <c r="AU19" i="2"/>
  <c r="AV19" i="2"/>
  <c r="AY19" i="2"/>
  <c r="AZ19" i="2"/>
  <c r="AU16" i="2"/>
  <c r="AV16" i="2"/>
  <c r="AY16" i="2"/>
  <c r="AZ16" i="2"/>
  <c r="AU26" i="2"/>
  <c r="AV26" i="2"/>
  <c r="AY26" i="2"/>
  <c r="AZ26" i="2"/>
  <c r="AU27" i="2"/>
  <c r="AV27" i="2"/>
  <c r="AY27" i="2"/>
  <c r="AZ27" i="2"/>
  <c r="AU28" i="2"/>
  <c r="AV28" i="2"/>
  <c r="AY28" i="2"/>
  <c r="AZ28" i="2"/>
  <c r="AU33" i="2"/>
  <c r="AV33" i="2"/>
  <c r="AY33" i="2"/>
  <c r="AZ33" i="2"/>
  <c r="AU25" i="2"/>
  <c r="AV25" i="2"/>
  <c r="AY25" i="2"/>
  <c r="AZ25" i="2"/>
  <c r="AU15" i="2"/>
  <c r="AV15" i="2"/>
  <c r="AY15" i="2"/>
  <c r="AZ15" i="2"/>
  <c r="AU9" i="2"/>
  <c r="AV9" i="2"/>
  <c r="AY9" i="2"/>
  <c r="AZ9" i="2"/>
  <c r="AU23" i="2"/>
  <c r="AV23" i="2"/>
  <c r="AY23" i="2"/>
  <c r="AZ23" i="2"/>
  <c r="AU21" i="2"/>
  <c r="AV21" i="2"/>
  <c r="AY21" i="2"/>
  <c r="AZ21" i="2"/>
  <c r="AU5" i="2"/>
  <c r="AV5" i="2"/>
  <c r="AY5" i="2"/>
  <c r="AZ5" i="2"/>
  <c r="AU3" i="2"/>
  <c r="AV3" i="2"/>
  <c r="AY3" i="2"/>
  <c r="AZ3" i="2"/>
  <c r="AU2" i="2"/>
  <c r="AV2" i="2"/>
  <c r="AY2" i="2"/>
  <c r="AZ2"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756" i="1"/>
  <c r="O765" i="1"/>
  <c r="O769" i="1"/>
  <c r="O770" i="1"/>
  <c r="O771" i="1"/>
  <c r="O772" i="1"/>
  <c r="O773" i="1"/>
  <c r="O774" i="1"/>
  <c r="O781"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9" i="1"/>
  <c r="O818"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O292" i="1" s="1"/>
  <c r="H293" i="1"/>
  <c r="H294" i="1"/>
  <c r="H295" i="1"/>
  <c r="H296" i="1"/>
  <c r="H297" i="1"/>
  <c r="H298" i="1"/>
  <c r="H299" i="1"/>
  <c r="H300" i="1"/>
  <c r="H301" i="1"/>
  <c r="H302" i="1"/>
  <c r="H303" i="1"/>
  <c r="H304" i="1"/>
  <c r="H305" i="1"/>
  <c r="H306" i="1"/>
  <c r="H307" i="1"/>
  <c r="H308" i="1"/>
  <c r="O308" i="1" s="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O340" i="1" s="1"/>
  <c r="H341" i="1"/>
  <c r="H342" i="1"/>
  <c r="H343" i="1"/>
  <c r="H344" i="1"/>
  <c r="H345" i="1"/>
  <c r="H346" i="1"/>
  <c r="H347" i="1"/>
  <c r="H348" i="1"/>
  <c r="H349" i="1"/>
  <c r="H350" i="1"/>
  <c r="H351" i="1"/>
  <c r="H352" i="1"/>
  <c r="H353" i="1"/>
  <c r="H354" i="1"/>
  <c r="H355" i="1"/>
  <c r="H356" i="1"/>
  <c r="O356" i="1" s="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O388" i="1" s="1"/>
  <c r="H389" i="1"/>
  <c r="H390" i="1"/>
  <c r="H391" i="1"/>
  <c r="H392" i="1"/>
  <c r="H393" i="1"/>
  <c r="H394" i="1"/>
  <c r="H395" i="1"/>
  <c r="H396" i="1"/>
  <c r="H397" i="1"/>
  <c r="H398" i="1"/>
  <c r="H399" i="1"/>
  <c r="H400" i="1"/>
  <c r="H401" i="1"/>
  <c r="H402" i="1"/>
  <c r="H403" i="1"/>
  <c r="H404" i="1"/>
  <c r="O404" i="1" s="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O436" i="1" s="1"/>
  <c r="H437" i="1"/>
  <c r="H438" i="1"/>
  <c r="H439" i="1"/>
  <c r="H440" i="1"/>
  <c r="H441" i="1"/>
  <c r="H442" i="1"/>
  <c r="H443" i="1"/>
  <c r="H444" i="1"/>
  <c r="H445" i="1"/>
  <c r="H446" i="1"/>
  <c r="H447" i="1"/>
  <c r="H448" i="1"/>
  <c r="H449" i="1"/>
  <c r="H450" i="1"/>
  <c r="H451" i="1"/>
  <c r="H452" i="1"/>
  <c r="O452" i="1" s="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O484" i="1" s="1"/>
  <c r="H485" i="1"/>
  <c r="H486" i="1"/>
  <c r="H487" i="1"/>
  <c r="H488" i="1"/>
  <c r="H489" i="1"/>
  <c r="H490" i="1"/>
  <c r="H491" i="1"/>
  <c r="H492" i="1"/>
  <c r="H493" i="1"/>
  <c r="H494" i="1"/>
  <c r="H495" i="1"/>
  <c r="H496" i="1"/>
  <c r="H497" i="1"/>
  <c r="O497" i="1" s="1"/>
  <c r="H498" i="1"/>
  <c r="H499" i="1"/>
  <c r="O499" i="1" s="1"/>
  <c r="H500" i="1"/>
  <c r="H501" i="1"/>
  <c r="H502" i="1"/>
  <c r="H503" i="1"/>
  <c r="H504" i="1"/>
  <c r="H505" i="1"/>
  <c r="O505" i="1" s="1"/>
  <c r="H506" i="1"/>
  <c r="H507" i="1"/>
  <c r="H508" i="1"/>
  <c r="H509" i="1"/>
  <c r="H510" i="1"/>
  <c r="H511" i="1"/>
  <c r="H512" i="1"/>
  <c r="H513" i="1"/>
  <c r="H514" i="1"/>
  <c r="H516" i="1"/>
  <c r="O516" i="1" s="1"/>
  <c r="H515" i="1"/>
  <c r="H517" i="1"/>
  <c r="H518" i="1"/>
  <c r="H519" i="1"/>
  <c r="H520" i="1"/>
  <c r="H521" i="1"/>
  <c r="O521" i="1" s="1"/>
  <c r="H522" i="1"/>
  <c r="H523" i="1"/>
  <c r="H524" i="1"/>
  <c r="H525" i="1"/>
  <c r="H526" i="1"/>
  <c r="H527" i="1"/>
  <c r="H528" i="1"/>
  <c r="H529" i="1"/>
  <c r="O529" i="1" s="1"/>
  <c r="H530" i="1"/>
  <c r="H531" i="1"/>
  <c r="H532" i="1"/>
  <c r="H533" i="1"/>
  <c r="H534" i="1"/>
  <c r="H535" i="1"/>
  <c r="H536" i="1"/>
  <c r="H537" i="1"/>
  <c r="H538" i="1"/>
  <c r="H539" i="1"/>
  <c r="H540" i="1"/>
  <c r="H541" i="1"/>
  <c r="H542" i="1"/>
  <c r="H543" i="1"/>
  <c r="H544" i="1"/>
  <c r="H545" i="1"/>
  <c r="O545" i="1" s="1"/>
  <c r="H546" i="1"/>
  <c r="H547" i="1"/>
  <c r="O547" i="1" s="1"/>
  <c r="H548" i="1"/>
  <c r="O548" i="1" s="1"/>
  <c r="H549" i="1"/>
  <c r="H550" i="1"/>
  <c r="H551" i="1"/>
  <c r="H552" i="1"/>
  <c r="H553" i="1"/>
  <c r="O553" i="1" s="1"/>
  <c r="H554" i="1"/>
  <c r="O554" i="1" s="1"/>
  <c r="H555" i="1"/>
  <c r="H556" i="1"/>
  <c r="H557" i="1"/>
  <c r="H558" i="1"/>
  <c r="H559" i="1"/>
  <c r="H560" i="1"/>
  <c r="H561" i="1"/>
  <c r="H562" i="1"/>
  <c r="H563" i="1"/>
  <c r="O563" i="1" s="1"/>
  <c r="H564" i="1"/>
  <c r="H565" i="1"/>
  <c r="H566" i="1"/>
  <c r="H567" i="1"/>
  <c r="H568" i="1"/>
  <c r="H569" i="1"/>
  <c r="O569" i="1" s="1"/>
  <c r="H570" i="1"/>
  <c r="H571" i="1"/>
  <c r="H572" i="1"/>
  <c r="H573" i="1"/>
  <c r="H574" i="1"/>
  <c r="H575" i="1"/>
  <c r="H576" i="1"/>
  <c r="H577" i="1"/>
  <c r="O577" i="1" s="1"/>
  <c r="H578" i="1"/>
  <c r="O578" i="1" s="1"/>
  <c r="H584" i="1"/>
  <c r="H580" i="1"/>
  <c r="O580" i="1" s="1"/>
  <c r="H581" i="1"/>
  <c r="H582" i="1"/>
  <c r="H583" i="1"/>
  <c r="H585" i="1"/>
  <c r="H586" i="1"/>
  <c r="H579" i="1"/>
  <c r="O579" i="1" s="1"/>
  <c r="H587" i="1"/>
  <c r="H588" i="1"/>
  <c r="H589" i="1"/>
  <c r="H590" i="1"/>
  <c r="H591" i="1"/>
  <c r="H592" i="1"/>
  <c r="H593" i="1"/>
  <c r="O593" i="1" s="1"/>
  <c r="H594" i="1"/>
  <c r="H595" i="1"/>
  <c r="O595" i="1" s="1"/>
  <c r="H596" i="1"/>
  <c r="O596" i="1" s="1"/>
  <c r="H597" i="1"/>
  <c r="H598" i="1"/>
  <c r="O598" i="1" s="1"/>
  <c r="H599" i="1"/>
  <c r="H600" i="1"/>
  <c r="H601" i="1"/>
  <c r="O601" i="1" s="1"/>
  <c r="H602" i="1"/>
  <c r="O602" i="1" s="1"/>
  <c r="H603" i="1"/>
  <c r="H604" i="1"/>
  <c r="H605" i="1"/>
  <c r="H606" i="1"/>
  <c r="H607" i="1"/>
  <c r="H608" i="1"/>
  <c r="H609" i="1"/>
  <c r="H610" i="1"/>
  <c r="O610" i="1" s="1"/>
  <c r="H611" i="1"/>
  <c r="O611" i="1" s="1"/>
  <c r="H612" i="1"/>
  <c r="H613" i="1"/>
  <c r="H614" i="1"/>
  <c r="O614" i="1" s="1"/>
  <c r="H615" i="1"/>
  <c r="H616" i="1"/>
  <c r="H617" i="1"/>
  <c r="O617" i="1" s="1"/>
  <c r="H618" i="1"/>
  <c r="H619" i="1"/>
  <c r="H620" i="1"/>
  <c r="H621" i="1"/>
  <c r="H622" i="1"/>
  <c r="H623" i="1"/>
  <c r="H624" i="1"/>
  <c r="H625" i="1"/>
  <c r="O625" i="1" s="1"/>
  <c r="H626" i="1"/>
  <c r="O626" i="1" s="1"/>
  <c r="H627" i="1"/>
  <c r="H628" i="1"/>
  <c r="O628" i="1" s="1"/>
  <c r="H629" i="1"/>
  <c r="H630" i="1"/>
  <c r="H631" i="1"/>
  <c r="H632" i="1"/>
  <c r="H633" i="1"/>
  <c r="H634" i="1"/>
  <c r="O634" i="1" s="1"/>
  <c r="H635" i="1"/>
  <c r="H636" i="1"/>
  <c r="H637" i="1"/>
  <c r="H638" i="1"/>
  <c r="H639" i="1"/>
  <c r="H640" i="1"/>
  <c r="H641" i="1"/>
  <c r="O641" i="1" s="1"/>
  <c r="H642" i="1"/>
  <c r="H643" i="1"/>
  <c r="O643" i="1" s="1"/>
  <c r="H644" i="1"/>
  <c r="O644" i="1" s="1"/>
  <c r="H645" i="1"/>
  <c r="H647" i="1"/>
  <c r="O647" i="1" s="1"/>
  <c r="H646" i="1"/>
  <c r="H648" i="1"/>
  <c r="H649" i="1"/>
  <c r="O649" i="1" s="1"/>
  <c r="H650" i="1"/>
  <c r="O650" i="1" s="1"/>
  <c r="H651" i="1"/>
  <c r="H652" i="1"/>
  <c r="H653" i="1"/>
  <c r="H654" i="1"/>
  <c r="H655" i="1"/>
  <c r="H656" i="1"/>
  <c r="H657" i="1"/>
  <c r="H658" i="1"/>
  <c r="O658" i="1" s="1"/>
  <c r="H659" i="1"/>
  <c r="O659" i="1" s="1"/>
  <c r="H660" i="1"/>
  <c r="H662" i="1"/>
  <c r="H661" i="1"/>
  <c r="O661" i="1" s="1"/>
  <c r="H663" i="1"/>
  <c r="H664" i="1"/>
  <c r="H665" i="1"/>
  <c r="O665" i="1" s="1"/>
  <c r="H666" i="1"/>
  <c r="H667" i="1"/>
  <c r="H668" i="1"/>
  <c r="H669" i="1"/>
  <c r="H670" i="1"/>
  <c r="H671" i="1"/>
  <c r="H672" i="1"/>
  <c r="H673" i="1"/>
  <c r="O673" i="1" s="1"/>
  <c r="H674" i="1"/>
  <c r="O674" i="1" s="1"/>
  <c r="H675" i="1"/>
  <c r="H676" i="1"/>
  <c r="O676" i="1" s="1"/>
  <c r="H677" i="1"/>
  <c r="H678" i="1"/>
  <c r="O678" i="1" s="1"/>
  <c r="H679" i="1"/>
  <c r="H680" i="1"/>
  <c r="H681" i="1"/>
  <c r="H682" i="1"/>
  <c r="O682" i="1" s="1"/>
  <c r="H683" i="1"/>
  <c r="O683" i="1" s="1"/>
  <c r="H684" i="1"/>
  <c r="H685" i="1"/>
  <c r="H686" i="1"/>
  <c r="H687" i="1"/>
  <c r="H688" i="1"/>
  <c r="H689" i="1"/>
  <c r="O689" i="1" s="1"/>
  <c r="H690" i="1"/>
  <c r="O690" i="1" s="1"/>
  <c r="H691" i="1"/>
  <c r="O691" i="1" s="1"/>
  <c r="H692" i="1"/>
  <c r="O692" i="1" s="1"/>
  <c r="H693" i="1"/>
  <c r="H694" i="1"/>
  <c r="O694" i="1" s="1"/>
  <c r="H695" i="1"/>
  <c r="H696" i="1"/>
  <c r="O696" i="1" s="1"/>
  <c r="H698" i="1"/>
  <c r="O698" i="1" s="1"/>
  <c r="H699" i="1"/>
  <c r="O699" i="1" s="1"/>
  <c r="H700" i="1"/>
  <c r="H697" i="1"/>
  <c r="H701" i="1"/>
  <c r="H702" i="1"/>
  <c r="H703" i="1"/>
  <c r="O703" i="1" s="1"/>
  <c r="H704" i="1"/>
  <c r="H705" i="1"/>
  <c r="H706" i="1"/>
  <c r="O706" i="1" s="1"/>
  <c r="H707" i="1"/>
  <c r="O707" i="1" s="1"/>
  <c r="H708" i="1"/>
  <c r="O708" i="1" s="1"/>
  <c r="H709" i="1"/>
  <c r="H710" i="1"/>
  <c r="O710" i="1" s="1"/>
  <c r="H711" i="1"/>
  <c r="H712" i="1"/>
  <c r="O712" i="1" s="1"/>
  <c r="H713" i="1"/>
  <c r="O713" i="1" s="1"/>
  <c r="H714" i="1"/>
  <c r="O714" i="1" s="1"/>
  <c r="H715" i="1"/>
  <c r="O715" i="1" s="1"/>
  <c r="H716" i="1"/>
  <c r="H717" i="1"/>
  <c r="H718" i="1"/>
  <c r="H719" i="1"/>
  <c r="O719" i="1" s="1"/>
  <c r="H720" i="1"/>
  <c r="H721" i="1"/>
  <c r="O721" i="1" s="1"/>
  <c r="H722" i="1"/>
  <c r="O722" i="1" s="1"/>
  <c r="H723" i="1"/>
  <c r="O723" i="1" s="1"/>
  <c r="H724" i="1"/>
  <c r="O724" i="1" s="1"/>
  <c r="H725" i="1"/>
  <c r="O725" i="1" s="1"/>
  <c r="H726" i="1"/>
  <c r="O726" i="1" s="1"/>
  <c r="H727" i="1"/>
  <c r="H728" i="1"/>
  <c r="O728" i="1" s="1"/>
  <c r="H729" i="1"/>
  <c r="O729" i="1" s="1"/>
  <c r="H730" i="1"/>
  <c r="O730" i="1" s="1"/>
  <c r="H731" i="1"/>
  <c r="O731" i="1" s="1"/>
  <c r="H732" i="1"/>
  <c r="O732" i="1" s="1"/>
  <c r="H733" i="1"/>
  <c r="O733" i="1" s="1"/>
  <c r="H734" i="1"/>
  <c r="H735" i="1"/>
  <c r="O735" i="1" s="1"/>
  <c r="H736" i="1"/>
  <c r="O736" i="1" s="1"/>
  <c r="H737" i="1"/>
  <c r="O737" i="1" s="1"/>
  <c r="H738" i="1"/>
  <c r="O738" i="1" s="1"/>
  <c r="H739" i="1"/>
  <c r="O739" i="1" s="1"/>
  <c r="H740" i="1"/>
  <c r="O740" i="1" s="1"/>
  <c r="H741" i="1"/>
  <c r="O741" i="1" s="1"/>
  <c r="H742" i="1"/>
  <c r="O742" i="1" s="1"/>
  <c r="H743" i="1"/>
  <c r="H744" i="1"/>
  <c r="O744" i="1" s="1"/>
  <c r="H745" i="1"/>
  <c r="O745" i="1" s="1"/>
  <c r="H746" i="1"/>
  <c r="O746" i="1" s="1"/>
  <c r="H747" i="1"/>
  <c r="O747" i="1" s="1"/>
  <c r="H748" i="1"/>
  <c r="O748" i="1" s="1"/>
  <c r="H749" i="1"/>
  <c r="O749" i="1" s="1"/>
  <c r="H750" i="1"/>
  <c r="O750" i="1" s="1"/>
  <c r="H751" i="1"/>
  <c r="O751" i="1" s="1"/>
  <c r="H752" i="1"/>
  <c r="O752" i="1" s="1"/>
  <c r="H753" i="1"/>
  <c r="O753" i="1" s="1"/>
  <c r="H754" i="1"/>
  <c r="O754" i="1" s="1"/>
  <c r="H755" i="1"/>
  <c r="O755" i="1" s="1"/>
  <c r="H756" i="1"/>
  <c r="H757" i="1"/>
  <c r="O757" i="1" s="1"/>
  <c r="H758" i="1"/>
  <c r="O758" i="1" s="1"/>
  <c r="H760" i="1"/>
  <c r="H759" i="1"/>
  <c r="O759" i="1" s="1"/>
  <c r="H761" i="1"/>
  <c r="O761" i="1" s="1"/>
  <c r="H762" i="1"/>
  <c r="O762" i="1" s="1"/>
  <c r="H763" i="1"/>
  <c r="O763" i="1" s="1"/>
  <c r="H764" i="1"/>
  <c r="O764" i="1" s="1"/>
  <c r="H765" i="1"/>
  <c r="H766" i="1"/>
  <c r="O766" i="1" s="1"/>
  <c r="H767" i="1"/>
  <c r="O767" i="1" s="1"/>
  <c r="H768" i="1"/>
  <c r="O768" i="1" s="1"/>
  <c r="H769" i="1"/>
  <c r="H770" i="1"/>
  <c r="H771" i="1"/>
  <c r="H772" i="1"/>
  <c r="H773" i="1"/>
  <c r="H774" i="1"/>
  <c r="H776" i="1"/>
  <c r="H775" i="1"/>
  <c r="O775" i="1" s="1"/>
  <c r="H777" i="1"/>
  <c r="O777" i="1" s="1"/>
  <c r="H778" i="1"/>
  <c r="O778" i="1" s="1"/>
  <c r="H779" i="1"/>
  <c r="O779" i="1" s="1"/>
  <c r="H780" i="1"/>
  <c r="O780" i="1" s="1"/>
  <c r="H781" i="1"/>
  <c r="H782" i="1"/>
  <c r="O782" i="1" s="1"/>
  <c r="H783" i="1"/>
  <c r="O783" i="1" s="1"/>
  <c r="H784" i="1"/>
  <c r="O784" i="1" s="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9" i="1"/>
  <c r="H818"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O31" i="1" s="1"/>
  <c r="H30" i="1"/>
  <c r="H29" i="1"/>
  <c r="H28" i="1"/>
  <c r="H27" i="1"/>
  <c r="H26" i="1"/>
  <c r="H25" i="1"/>
  <c r="H24" i="1"/>
  <c r="H23" i="1"/>
  <c r="H22" i="1"/>
  <c r="H5" i="1"/>
  <c r="H6" i="1"/>
  <c r="H7" i="1"/>
  <c r="H8" i="1"/>
  <c r="H9" i="1"/>
  <c r="H10" i="1"/>
  <c r="H11" i="1"/>
  <c r="H12" i="1"/>
  <c r="H13" i="1"/>
  <c r="H14" i="1"/>
  <c r="H15" i="1"/>
  <c r="H16" i="1"/>
  <c r="H17" i="1"/>
  <c r="H18" i="1"/>
  <c r="H19" i="1"/>
  <c r="H20" i="1"/>
  <c r="H21" i="1"/>
  <c r="O743" i="1" l="1"/>
  <c r="O727" i="1"/>
  <c r="O695" i="1"/>
  <c r="O679" i="1"/>
  <c r="O646" i="1"/>
  <c r="O631" i="1"/>
  <c r="O599" i="1"/>
  <c r="O583" i="1"/>
  <c r="O551" i="1"/>
  <c r="O535" i="1"/>
  <c r="O503" i="1"/>
  <c r="O776" i="1"/>
  <c r="O760" i="1"/>
  <c r="AG3" i="11"/>
  <c r="AE10" i="11"/>
  <c r="S16" i="11"/>
  <c r="W17" i="11"/>
  <c r="AD7" i="11"/>
  <c r="AB9" i="11"/>
  <c r="T13" i="11"/>
  <c r="Z13" i="11"/>
  <c r="AF16" i="11"/>
  <c r="R17" i="11"/>
  <c r="K3" i="11"/>
  <c r="O5" i="11"/>
  <c r="L8" i="11"/>
  <c r="U13" i="11"/>
  <c r="E15" i="11"/>
  <c r="K15" i="11"/>
  <c r="Y17" i="11"/>
  <c r="E18" i="11"/>
  <c r="Q18" i="11"/>
  <c r="X9" i="11"/>
  <c r="V13" i="11"/>
  <c r="AB13" i="11"/>
  <c r="X15" i="11"/>
  <c r="AB16" i="11"/>
  <c r="T17" i="11"/>
  <c r="AD18" i="11"/>
  <c r="Y3" i="11"/>
  <c r="AG7" i="11"/>
  <c r="S9" i="11"/>
  <c r="C11" i="11"/>
  <c r="O11" i="11"/>
  <c r="AG11" i="11"/>
  <c r="S12" i="11"/>
  <c r="R5" i="11"/>
  <c r="T9" i="11"/>
  <c r="Z9" i="11"/>
  <c r="X10" i="11"/>
  <c r="H12" i="11"/>
  <c r="T12" i="11"/>
  <c r="I19" i="11"/>
  <c r="M20" i="11"/>
  <c r="Q21" i="11"/>
  <c r="C25" i="11"/>
  <c r="M26" i="11"/>
  <c r="I28" i="11"/>
  <c r="U17" i="11"/>
  <c r="P19" i="11"/>
  <c r="B26" i="11"/>
  <c r="I20" i="11"/>
  <c r="M21" i="11"/>
  <c r="Q25" i="11"/>
  <c r="I26" i="11"/>
  <c r="G30" i="11"/>
  <c r="U32" i="11"/>
  <c r="AA32" i="11"/>
  <c r="G33" i="11"/>
  <c r="U14" i="11"/>
  <c r="L19" i="11"/>
  <c r="N21" i="11"/>
  <c r="AF21" i="11"/>
  <c r="N27" i="11"/>
  <c r="AF27" i="11"/>
  <c r="R28" i="11"/>
  <c r="P32" i="11"/>
  <c r="AA14" i="11"/>
  <c r="AB18" i="11"/>
  <c r="AE19" i="11"/>
  <c r="Q20" i="11"/>
  <c r="M22" i="11"/>
  <c r="Q23" i="11"/>
  <c r="I24" i="11"/>
  <c r="O24" i="11"/>
  <c r="M28" i="11"/>
  <c r="S31" i="11"/>
  <c r="C33" i="11"/>
  <c r="Z2" i="11"/>
  <c r="R30" i="11"/>
  <c r="K33" i="11"/>
  <c r="J24" i="11"/>
  <c r="P28" i="11"/>
  <c r="L20" i="11"/>
  <c r="J31" i="11"/>
  <c r="O638" i="1"/>
  <c r="O702" i="1"/>
  <c r="O686" i="1"/>
  <c r="O734" i="1"/>
  <c r="O718" i="1"/>
  <c r="O670" i="1"/>
  <c r="O662" i="1"/>
  <c r="O613" i="1"/>
  <c r="O581" i="1"/>
  <c r="O517" i="1"/>
  <c r="O485" i="1"/>
  <c r="O709" i="1"/>
  <c r="O677" i="1"/>
  <c r="O629" i="1"/>
  <c r="O565" i="1"/>
  <c r="O533" i="1"/>
  <c r="AC533" i="1" s="1"/>
  <c r="O470" i="1"/>
  <c r="O256" i="1"/>
  <c r="O672" i="1"/>
  <c r="O272" i="1"/>
  <c r="O656" i="1"/>
  <c r="O496" i="1"/>
  <c r="AC496" i="1" s="1"/>
  <c r="O704" i="1"/>
  <c r="O560" i="1"/>
  <c r="O464" i="1"/>
  <c r="O608" i="1"/>
  <c r="O512" i="1"/>
  <c r="O697" i="1"/>
  <c r="O668" i="1"/>
  <c r="O208" i="1"/>
  <c r="O688" i="1"/>
  <c r="AC688" i="1" s="1"/>
  <c r="O592" i="1"/>
  <c r="AC592" i="1" s="1"/>
  <c r="O716" i="1"/>
  <c r="AC716" i="1" s="1"/>
  <c r="O684" i="1"/>
  <c r="O652" i="1"/>
  <c r="O720" i="1"/>
  <c r="O640" i="1"/>
  <c r="O544" i="1"/>
  <c r="AC544" i="1" s="1"/>
  <c r="CR57" i="2"/>
  <c r="O717" i="1"/>
  <c r="O711" i="1"/>
  <c r="O700" i="1"/>
  <c r="O693" i="1"/>
  <c r="O681" i="1"/>
  <c r="O675" i="1"/>
  <c r="O663" i="1"/>
  <c r="O657" i="1"/>
  <c r="O645" i="1"/>
  <c r="AD645" i="1" s="1"/>
  <c r="O633" i="1"/>
  <c r="AD633" i="1" s="1"/>
  <c r="O627" i="1"/>
  <c r="O615" i="1"/>
  <c r="O609" i="1"/>
  <c r="O597" i="1"/>
  <c r="O586" i="1"/>
  <c r="AC586" i="1" s="1"/>
  <c r="O584" i="1"/>
  <c r="O567" i="1"/>
  <c r="O561" i="1"/>
  <c r="O549" i="1"/>
  <c r="O537" i="1"/>
  <c r="O531" i="1"/>
  <c r="O519" i="1"/>
  <c r="O513" i="1"/>
  <c r="O501" i="1"/>
  <c r="AD501" i="1" s="1"/>
  <c r="O705" i="1"/>
  <c r="AD705" i="1" s="1"/>
  <c r="O701" i="1"/>
  <c r="AC701" i="1" s="1"/>
  <c r="O685" i="1"/>
  <c r="O669" i="1"/>
  <c r="O653" i="1"/>
  <c r="O637" i="1"/>
  <c r="O621" i="1"/>
  <c r="AC621" i="1" s="1"/>
  <c r="O605" i="1"/>
  <c r="O589" i="1"/>
  <c r="O573" i="1"/>
  <c r="O557" i="1"/>
  <c r="O541" i="1"/>
  <c r="O525" i="1"/>
  <c r="O509" i="1"/>
  <c r="O493" i="1"/>
  <c r="O671" i="1"/>
  <c r="AD671" i="1" s="1"/>
  <c r="O639" i="1"/>
  <c r="AC639" i="1" s="1"/>
  <c r="O607" i="1"/>
  <c r="AC607" i="1" s="1"/>
  <c r="O623" i="1"/>
  <c r="AD623" i="1" s="1"/>
  <c r="O687" i="1"/>
  <c r="O543" i="1"/>
  <c r="O511" i="1"/>
  <c r="O664" i="1"/>
  <c r="AC664" i="1" s="1"/>
  <c r="O632" i="1"/>
  <c r="O616" i="1"/>
  <c r="O585" i="1"/>
  <c r="O568" i="1"/>
  <c r="O536" i="1"/>
  <c r="O520" i="1"/>
  <c r="O488" i="1"/>
  <c r="O472" i="1"/>
  <c r="AD472" i="1" s="1"/>
  <c r="O680" i="1"/>
  <c r="AD680" i="1" s="1"/>
  <c r="O651" i="1"/>
  <c r="AD651" i="1" s="1"/>
  <c r="O635" i="1"/>
  <c r="AD635" i="1" s="1"/>
  <c r="O619" i="1"/>
  <c r="AD619" i="1" s="1"/>
  <c r="O603" i="1"/>
  <c r="O587" i="1"/>
  <c r="AD587" i="1" s="1"/>
  <c r="O571" i="1"/>
  <c r="O555" i="1"/>
  <c r="AC555" i="1" s="1"/>
  <c r="O539" i="1"/>
  <c r="O523" i="1"/>
  <c r="O507" i="1"/>
  <c r="O491" i="1"/>
  <c r="O660" i="1"/>
  <c r="O630" i="1"/>
  <c r="AC630" i="1" s="1"/>
  <c r="O600" i="1"/>
  <c r="O576" i="1"/>
  <c r="AD576" i="1" s="1"/>
  <c r="O528" i="1"/>
  <c r="AD528" i="1" s="1"/>
  <c r="O468" i="1"/>
  <c r="AD468" i="1" s="1"/>
  <c r="O636" i="1"/>
  <c r="AC636" i="1" s="1"/>
  <c r="O648" i="1"/>
  <c r="AC648" i="1" s="1"/>
  <c r="O618" i="1"/>
  <c r="O594" i="1"/>
  <c r="AD594" i="1" s="1"/>
  <c r="O570" i="1"/>
  <c r="O504" i="1"/>
  <c r="AD504" i="1" s="1"/>
  <c r="O654" i="1"/>
  <c r="O624" i="1"/>
  <c r="O564" i="1"/>
  <c r="O480" i="1"/>
  <c r="O666" i="1"/>
  <c r="O642" i="1"/>
  <c r="AC642" i="1" s="1"/>
  <c r="O612" i="1"/>
  <c r="O552" i="1"/>
  <c r="AC552" i="1" s="1"/>
  <c r="O667" i="1"/>
  <c r="AC667" i="1" s="1"/>
  <c r="O620" i="1"/>
  <c r="AC620" i="1" s="1"/>
  <c r="O604" i="1"/>
  <c r="AD604" i="1" s="1"/>
  <c r="O588" i="1"/>
  <c r="AD588" i="1" s="1"/>
  <c r="O572" i="1"/>
  <c r="O556" i="1"/>
  <c r="AD556" i="1" s="1"/>
  <c r="O540" i="1"/>
  <c r="O476" i="1"/>
  <c r="AD476" i="1" s="1"/>
  <c r="O460" i="1"/>
  <c r="O428" i="1"/>
  <c r="O412" i="1"/>
  <c r="O380" i="1"/>
  <c r="O364" i="1"/>
  <c r="O332" i="1"/>
  <c r="AD332" i="1" s="1"/>
  <c r="O316" i="1"/>
  <c r="O622" i="1"/>
  <c r="AD622" i="1" s="1"/>
  <c r="O558" i="1"/>
  <c r="AD558" i="1" s="1"/>
  <c r="O574" i="1"/>
  <c r="AD574" i="1" s="1"/>
  <c r="O510" i="1"/>
  <c r="AC510" i="1" s="1"/>
  <c r="O526" i="1"/>
  <c r="AC526" i="1" s="1"/>
  <c r="O590" i="1"/>
  <c r="O494" i="1"/>
  <c r="AC494" i="1" s="1"/>
  <c r="O606" i="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O550" i="1"/>
  <c r="O534" i="1"/>
  <c r="O518" i="1"/>
  <c r="O502" i="1"/>
  <c r="AD502" i="1" s="1"/>
  <c r="O591" i="1"/>
  <c r="AC591" i="1" s="1"/>
  <c r="O575" i="1"/>
  <c r="AD575" i="1" s="1"/>
  <c r="O527" i="1"/>
  <c r="AD527" i="1" s="1"/>
  <c r="O495" i="1"/>
  <c r="O559" i="1"/>
  <c r="AC559" i="1" s="1"/>
  <c r="O274" i="1"/>
  <c r="AD274" i="1" s="1"/>
  <c r="O242" i="1"/>
  <c r="AD242" i="1" s="1"/>
  <c r="O226" i="1"/>
  <c r="O466" i="1"/>
  <c r="AD466" i="1" s="1"/>
  <c r="O338" i="1"/>
  <c r="O370" i="1"/>
  <c r="AD370" i="1" s="1"/>
  <c r="O482" i="1"/>
  <c r="O386" i="1"/>
  <c r="O290" i="1"/>
  <c r="O562" i="1"/>
  <c r="O546" i="1"/>
  <c r="AC546" i="1" s="1"/>
  <c r="O434" i="1"/>
  <c r="AC434" i="1" s="1"/>
  <c r="O514" i="1"/>
  <c r="AD514" i="1" s="1"/>
  <c r="O418" i="1"/>
  <c r="AD418" i="1" s="1"/>
  <c r="O322" i="1"/>
  <c r="AC322" i="1" s="1"/>
  <c r="O498" i="1"/>
  <c r="AC498" i="1" s="1"/>
  <c r="O530" i="1"/>
  <c r="AC530" i="1" s="1"/>
  <c r="O538" i="1"/>
  <c r="AD538" i="1" s="1"/>
  <c r="O522" i="1"/>
  <c r="O506" i="1"/>
  <c r="AC506" i="1" s="1"/>
  <c r="O490" i="1"/>
  <c r="AL1206" i="1"/>
  <c r="AM1206" i="1"/>
  <c r="AL1062" i="1"/>
  <c r="AM1062" i="1"/>
  <c r="AL918" i="1"/>
  <c r="AM918" i="1"/>
  <c r="AL758" i="1"/>
  <c r="B29" i="11" s="1"/>
  <c r="AM758" i="1"/>
  <c r="AL614" i="1"/>
  <c r="I23" i="11" s="1"/>
  <c r="AM614" i="1"/>
  <c r="AL469" i="1"/>
  <c r="M4" i="11" s="1"/>
  <c r="AM469" i="1"/>
  <c r="AL341" i="1"/>
  <c r="R12" i="11" s="1"/>
  <c r="AM341" i="1"/>
  <c r="AL197" i="1"/>
  <c r="AG26" i="11" s="1"/>
  <c r="AM197" i="1"/>
  <c r="AL65" i="1"/>
  <c r="AB22" i="11" s="1"/>
  <c r="AM65" i="1"/>
  <c r="O492" i="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N2" i="11" s="1"/>
  <c r="AL789" i="1"/>
  <c r="B14" i="11" s="1"/>
  <c r="AM773" i="1"/>
  <c r="AL773" i="1"/>
  <c r="G14" i="11" s="1"/>
  <c r="AM757" i="1"/>
  <c r="AL757" i="1"/>
  <c r="H27" i="11" s="1"/>
  <c r="AM741" i="1"/>
  <c r="AB12" i="11" s="1"/>
  <c r="AL741" i="1"/>
  <c r="L28" i="11" s="1"/>
  <c r="AM725" i="1"/>
  <c r="AL725" i="1"/>
  <c r="AE26" i="11" s="1"/>
  <c r="AL709" i="1"/>
  <c r="AG20" i="11" s="1"/>
  <c r="AM709" i="1"/>
  <c r="AM693" i="1"/>
  <c r="AL693" i="1"/>
  <c r="D5" i="11" s="1"/>
  <c r="AM677" i="1"/>
  <c r="AL677" i="1"/>
  <c r="W2" i="11" s="1"/>
  <c r="AL662" i="1"/>
  <c r="S6" i="11" s="1"/>
  <c r="AM662" i="1"/>
  <c r="AM645" i="1"/>
  <c r="AL645" i="1"/>
  <c r="V12" i="11" s="1"/>
  <c r="AM629" i="1"/>
  <c r="AL629" i="1"/>
  <c r="AM613" i="1"/>
  <c r="AL613" i="1"/>
  <c r="C16" i="11" s="1"/>
  <c r="AM597" i="1"/>
  <c r="AL597" i="1"/>
  <c r="L27" i="11" s="1"/>
  <c r="AM581" i="1"/>
  <c r="Y28" i="11" s="1"/>
  <c r="AL581" i="1"/>
  <c r="AB25" i="11" s="1"/>
  <c r="AM565" i="1"/>
  <c r="AL565" i="1"/>
  <c r="L13" i="11" s="1"/>
  <c r="AM549" i="1"/>
  <c r="AL549" i="1"/>
  <c r="Z25" i="11" s="1"/>
  <c r="AL501" i="1"/>
  <c r="X5" i="11" s="1"/>
  <c r="AM501" i="1"/>
  <c r="AL485" i="1"/>
  <c r="AM485" i="1"/>
  <c r="AL470" i="1"/>
  <c r="Q9" i="11" s="1"/>
  <c r="AM470" i="1"/>
  <c r="AL453" i="1"/>
  <c r="N3" i="11" s="1"/>
  <c r="AM453" i="1"/>
  <c r="AL437" i="1"/>
  <c r="D15" i="11" s="1"/>
  <c r="AM437" i="1"/>
  <c r="O4" i="11" s="1"/>
  <c r="AL421" i="1"/>
  <c r="AG25" i="11" s="1"/>
  <c r="AM421" i="1"/>
  <c r="AL405" i="1"/>
  <c r="Q15" i="11" s="1"/>
  <c r="AM405" i="1"/>
  <c r="AL389" i="1"/>
  <c r="F7" i="11" s="1"/>
  <c r="AM389" i="1"/>
  <c r="AL372" i="1"/>
  <c r="AM372" i="1"/>
  <c r="AL356" i="1"/>
  <c r="X8" i="11" s="1"/>
  <c r="AM356" i="1"/>
  <c r="AL340" i="1"/>
  <c r="W9" i="11" s="1"/>
  <c r="AM340" i="1"/>
  <c r="AL324" i="1"/>
  <c r="AD9" i="11" s="1"/>
  <c r="AM324" i="1"/>
  <c r="AL308" i="1"/>
  <c r="Z16" i="11" s="1"/>
  <c r="AM308" i="1"/>
  <c r="AL292" i="1"/>
  <c r="AD4" i="11" s="1"/>
  <c r="AM292" i="1"/>
  <c r="D30" i="11" s="1"/>
  <c r="AL276" i="1"/>
  <c r="AG4" i="11" s="1"/>
  <c r="AM276" i="1"/>
  <c r="D33" i="11" s="1"/>
  <c r="AL261" i="1"/>
  <c r="AF17" i="11" s="1"/>
  <c r="AM261" i="1"/>
  <c r="AL244" i="1"/>
  <c r="C5" i="11" s="1"/>
  <c r="AM244" i="1"/>
  <c r="E3" i="11" s="1"/>
  <c r="AL228" i="1"/>
  <c r="Z31" i="11" s="1"/>
  <c r="AM228" i="1"/>
  <c r="AL213" i="1"/>
  <c r="AC14" i="11" s="1"/>
  <c r="AM213" i="1"/>
  <c r="N29" i="11" s="1"/>
  <c r="AL196" i="1"/>
  <c r="AA31" i="11" s="1"/>
  <c r="AM196" i="1"/>
  <c r="AL180" i="1"/>
  <c r="AE6" i="11" s="1"/>
  <c r="AM180" i="1"/>
  <c r="AL164" i="1"/>
  <c r="W15" i="11" s="1"/>
  <c r="AM164" i="1"/>
  <c r="AL148" i="1"/>
  <c r="H18" i="11" s="1"/>
  <c r="AM148" i="1"/>
  <c r="AL132" i="1"/>
  <c r="U29" i="11" s="1"/>
  <c r="AM132" i="1"/>
  <c r="AC21" i="11" s="1"/>
  <c r="AL116" i="1"/>
  <c r="C18" i="11" s="1"/>
  <c r="AM116" i="1"/>
  <c r="R3" i="11" s="1"/>
  <c r="AL100" i="1"/>
  <c r="U28" i="11" s="1"/>
  <c r="AM100" i="1"/>
  <c r="AL84" i="1"/>
  <c r="W8" i="11" s="1"/>
  <c r="AM84" i="1"/>
  <c r="AL69" i="1"/>
  <c r="S27" i="11" s="1"/>
  <c r="AM69" i="1"/>
  <c r="AA19" i="11" s="1"/>
  <c r="AL52" i="1"/>
  <c r="R20" i="11" s="1"/>
  <c r="AM52" i="1"/>
  <c r="AL36" i="1"/>
  <c r="K19" i="11" s="1"/>
  <c r="AM36" i="1"/>
  <c r="S11" i="11" s="1"/>
  <c r="AL20" i="1"/>
  <c r="M19" i="11" s="1"/>
  <c r="AM20" i="1"/>
  <c r="AL4" i="1"/>
  <c r="T27" i="11" s="1"/>
  <c r="AM4" i="1"/>
  <c r="AL1222" i="1"/>
  <c r="AM1222" i="1"/>
  <c r="AL1030" i="1"/>
  <c r="AM1030" i="1"/>
  <c r="AL854" i="1"/>
  <c r="AM854" i="1"/>
  <c r="AL678" i="1"/>
  <c r="J4" i="11" s="1"/>
  <c r="AM678" i="1"/>
  <c r="AL502" i="1"/>
  <c r="AM502" i="1"/>
  <c r="AL309" i="1"/>
  <c r="AE9" i="11" s="1"/>
  <c r="AM309" i="1"/>
  <c r="AL117" i="1"/>
  <c r="P11" i="11" s="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F25" i="11" s="1"/>
  <c r="AM772" i="1"/>
  <c r="Y6" i="11" s="1"/>
  <c r="AL756" i="1"/>
  <c r="D25" i="11" s="1"/>
  <c r="AM756" i="1"/>
  <c r="Y4" i="11" s="1"/>
  <c r="AL740" i="1"/>
  <c r="AM740" i="1"/>
  <c r="AL724" i="1"/>
  <c r="T23" i="11" s="1"/>
  <c r="AM724" i="1"/>
  <c r="W20" i="11" s="1"/>
  <c r="AL708" i="1"/>
  <c r="AM708" i="1"/>
  <c r="AL692" i="1"/>
  <c r="J3" i="11" s="1"/>
  <c r="AM692" i="1"/>
  <c r="AL676" i="1"/>
  <c r="AM676" i="1"/>
  <c r="AL660" i="1"/>
  <c r="X4" i="11" s="1"/>
  <c r="AM660" i="1"/>
  <c r="AL644" i="1"/>
  <c r="AB31" i="11" s="1"/>
  <c r="AM644" i="1"/>
  <c r="AL628" i="1"/>
  <c r="K30" i="11" s="1"/>
  <c r="AM628" i="1"/>
  <c r="AD11" i="11" s="1"/>
  <c r="AL612" i="1"/>
  <c r="K27" i="11" s="1"/>
  <c r="AM612" i="1"/>
  <c r="AL596" i="1"/>
  <c r="AM596" i="1"/>
  <c r="AL580" i="1"/>
  <c r="B4" i="11" s="1"/>
  <c r="AM580" i="1"/>
  <c r="AL564" i="1"/>
  <c r="O14" i="11" s="1"/>
  <c r="AM564" i="1"/>
  <c r="N15" i="11" s="1"/>
  <c r="AL548" i="1"/>
  <c r="AG17" i="11" s="1"/>
  <c r="AM548" i="1"/>
  <c r="AL500" i="1"/>
  <c r="AF19" i="11" s="1"/>
  <c r="AM500" i="1"/>
  <c r="AL484" i="1"/>
  <c r="Q30" i="11" s="1"/>
  <c r="AM484" i="1"/>
  <c r="AD17" i="11" s="1"/>
  <c r="AL468" i="1"/>
  <c r="L14" i="11" s="1"/>
  <c r="AM468" i="1"/>
  <c r="AL452" i="1"/>
  <c r="U5" i="11" s="1"/>
  <c r="AM452" i="1"/>
  <c r="E21" i="11" s="1"/>
  <c r="AL436" i="1"/>
  <c r="E13" i="11" s="1"/>
  <c r="AM436" i="1"/>
  <c r="AL420" i="1"/>
  <c r="D19" i="11" s="1"/>
  <c r="AM420" i="1"/>
  <c r="AL404" i="1"/>
  <c r="M8" i="11" s="1"/>
  <c r="AM404" i="1"/>
  <c r="H13" i="11" s="1"/>
  <c r="AL388" i="1"/>
  <c r="AM388" i="1"/>
  <c r="AM371" i="1"/>
  <c r="AL371" i="1"/>
  <c r="N32" i="11" s="1"/>
  <c r="AL355" i="1"/>
  <c r="U26" i="11" s="1"/>
  <c r="AM355" i="1"/>
  <c r="AL339" i="1"/>
  <c r="V15" i="11" s="1"/>
  <c r="AM339" i="1"/>
  <c r="AM323" i="1"/>
  <c r="AL323" i="1"/>
  <c r="AC11" i="11" s="1"/>
  <c r="AM307" i="1"/>
  <c r="AL307" i="1"/>
  <c r="E27" i="11" s="1"/>
  <c r="AL291" i="1"/>
  <c r="W11" i="11" s="1"/>
  <c r="AM291" i="1"/>
  <c r="K23" i="11" s="1"/>
  <c r="AL275" i="1"/>
  <c r="F21" i="11" s="1"/>
  <c r="AM275" i="1"/>
  <c r="AL260" i="1"/>
  <c r="AE23" i="11" s="1"/>
  <c r="AM260" i="1"/>
  <c r="W31" i="11" s="1"/>
  <c r="AL243" i="1"/>
  <c r="X12" i="11" s="1"/>
  <c r="AM243" i="1"/>
  <c r="L24" i="11" s="1"/>
  <c r="AL227" i="1"/>
  <c r="AC23" i="11" s="1"/>
  <c r="AM227" i="1"/>
  <c r="AM211" i="1"/>
  <c r="AL211" i="1"/>
  <c r="AE21" i="11" s="1"/>
  <c r="AL195" i="1"/>
  <c r="D20" i="11" s="1"/>
  <c r="AM195" i="1"/>
  <c r="T4" i="11" s="1"/>
  <c r="AL179" i="1"/>
  <c r="Y19" i="11" s="1"/>
  <c r="AM179" i="1"/>
  <c r="AM163" i="1"/>
  <c r="F33" i="11" s="1"/>
  <c r="AL163" i="1"/>
  <c r="AG6" i="11" s="1"/>
  <c r="AL147" i="1"/>
  <c r="P7" i="11" s="1"/>
  <c r="AM147" i="1"/>
  <c r="AL131" i="1"/>
  <c r="C17" i="11" s="1"/>
  <c r="AM131" i="1"/>
  <c r="AM115" i="1"/>
  <c r="AL115" i="1"/>
  <c r="V29" i="11" s="1"/>
  <c r="AL99" i="1"/>
  <c r="S33" i="11" s="1"/>
  <c r="AM99" i="1"/>
  <c r="AL83" i="1"/>
  <c r="U30" i="11" s="1"/>
  <c r="AM83" i="1"/>
  <c r="AL68" i="1"/>
  <c r="Y12" i="11" s="1"/>
  <c r="AM68" i="1"/>
  <c r="AM51" i="1"/>
  <c r="AL51" i="1"/>
  <c r="Y9" i="11" s="1"/>
  <c r="AM35" i="1"/>
  <c r="F13" i="11" s="1"/>
  <c r="AL35" i="1"/>
  <c r="M6" i="11" s="1"/>
  <c r="AL19" i="1"/>
  <c r="N12" i="11" s="1"/>
  <c r="AM19" i="1"/>
  <c r="AL3" i="1"/>
  <c r="AA20" i="11" s="1"/>
  <c r="AM3" i="1"/>
  <c r="AL1238" i="1"/>
  <c r="AM1238" i="1"/>
  <c r="AL966" i="1"/>
  <c r="AM966" i="1"/>
  <c r="AM661" i="1"/>
  <c r="AG18" i="11" s="1"/>
  <c r="AL661" i="1"/>
  <c r="R33" i="11" s="1"/>
  <c r="AL325" i="1"/>
  <c r="AE8" i="11" s="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B24" i="11" s="1"/>
  <c r="AM771" i="1"/>
  <c r="AL755" i="1"/>
  <c r="L18" i="11" s="1"/>
  <c r="AM755" i="1"/>
  <c r="AL739" i="1"/>
  <c r="T31" i="11" s="1"/>
  <c r="AM739" i="1"/>
  <c r="AL723" i="1"/>
  <c r="R9" i="11" s="1"/>
  <c r="AM723" i="1"/>
  <c r="AM707" i="1"/>
  <c r="R27" i="11" s="1"/>
  <c r="AL707" i="1"/>
  <c r="AA18" i="11" s="1"/>
  <c r="AL691" i="1"/>
  <c r="AM691" i="1"/>
  <c r="AL675" i="1"/>
  <c r="AD12" i="11" s="1"/>
  <c r="AM675" i="1"/>
  <c r="AL659" i="1"/>
  <c r="W12" i="11" s="1"/>
  <c r="AM659" i="1"/>
  <c r="L23" i="11" s="1"/>
  <c r="AL643" i="1"/>
  <c r="Z4" i="11" s="1"/>
  <c r="AM643" i="1"/>
  <c r="AL627" i="1"/>
  <c r="S15" i="11" s="1"/>
  <c r="AM627" i="1"/>
  <c r="AL611" i="1"/>
  <c r="Q2" i="11" s="1"/>
  <c r="AM611" i="1"/>
  <c r="AM595" i="1"/>
  <c r="AL595" i="1"/>
  <c r="AL584" i="1"/>
  <c r="O27" i="11" s="1"/>
  <c r="AM584" i="1"/>
  <c r="AL563" i="1"/>
  <c r="S26" i="11" s="1"/>
  <c r="AM563" i="1"/>
  <c r="AL547" i="1"/>
  <c r="T22" i="11" s="1"/>
  <c r="AM547" i="1"/>
  <c r="AL499" i="1"/>
  <c r="AD27" i="11" s="1"/>
  <c r="AM499" i="1"/>
  <c r="AL483" i="1"/>
  <c r="S2" i="11" s="1"/>
  <c r="AM483" i="1"/>
  <c r="AM467" i="1"/>
  <c r="AL467" i="1"/>
  <c r="AL451" i="1"/>
  <c r="S23" i="11" s="1"/>
  <c r="AM451" i="1"/>
  <c r="AL435" i="1"/>
  <c r="X33" i="11" s="1"/>
  <c r="AM435" i="1"/>
  <c r="AM419" i="1"/>
  <c r="AL419" i="1"/>
  <c r="C15" i="11" s="1"/>
  <c r="AL403" i="1"/>
  <c r="R6" i="11" s="1"/>
  <c r="AM403" i="1"/>
  <c r="AL387" i="1"/>
  <c r="K4" i="11" s="1"/>
  <c r="AM387" i="1"/>
  <c r="D11" i="11" s="1"/>
  <c r="AL370" i="1"/>
  <c r="S3" i="11" s="1"/>
  <c r="AM370" i="1"/>
  <c r="AL354" i="1"/>
  <c r="AC33" i="11" s="1"/>
  <c r="AM354" i="1"/>
  <c r="AG29" i="11" s="1"/>
  <c r="AL338" i="1"/>
  <c r="T14" i="11" s="1"/>
  <c r="AM338" i="1"/>
  <c r="N20" i="11" s="1"/>
  <c r="AL322" i="1"/>
  <c r="E6" i="11" s="1"/>
  <c r="AM322" i="1"/>
  <c r="AL306" i="1"/>
  <c r="F14" i="11" s="1"/>
  <c r="AM306" i="1"/>
  <c r="AL290" i="1"/>
  <c r="Z19" i="11" s="1"/>
  <c r="AM290" i="1"/>
  <c r="AL274" i="1"/>
  <c r="Z15" i="11" s="1"/>
  <c r="AM274" i="1"/>
  <c r="AL258" i="1"/>
  <c r="B9" i="11" s="1"/>
  <c r="AM258" i="1"/>
  <c r="AL242" i="1"/>
  <c r="W7" i="11" s="1"/>
  <c r="AM242" i="1"/>
  <c r="AL226" i="1"/>
  <c r="AA3" i="11" s="1"/>
  <c r="AM226" i="1"/>
  <c r="AL210" i="1"/>
  <c r="Z3" i="11" s="1"/>
  <c r="AM210" i="1"/>
  <c r="AL194" i="1"/>
  <c r="N5" i="11" s="1"/>
  <c r="AM194" i="1"/>
  <c r="E14" i="11" s="1"/>
  <c r="AL178" i="1"/>
  <c r="E10" i="11" s="1"/>
  <c r="AM178" i="1"/>
  <c r="J5" i="11" s="1"/>
  <c r="AL161" i="1"/>
  <c r="H20" i="11" s="1"/>
  <c r="AM161" i="1"/>
  <c r="T8" i="11" s="1"/>
  <c r="AL146" i="1"/>
  <c r="K10" i="11" s="1"/>
  <c r="AM146" i="1"/>
  <c r="AL130" i="1"/>
  <c r="V2" i="11" s="1"/>
  <c r="AM130" i="1"/>
  <c r="B22" i="11" s="1"/>
  <c r="AL114" i="1"/>
  <c r="AF13" i="11" s="1"/>
  <c r="AM114" i="1"/>
  <c r="AL98" i="1"/>
  <c r="AD22" i="11" s="1"/>
  <c r="AM98" i="1"/>
  <c r="AL82" i="1"/>
  <c r="T25" i="11" s="1"/>
  <c r="AM82" i="1"/>
  <c r="AL67" i="1"/>
  <c r="AC8" i="11" s="1"/>
  <c r="AM67" i="1"/>
  <c r="AM50" i="1"/>
  <c r="AL50" i="1"/>
  <c r="AF8" i="11" s="1"/>
  <c r="AM34" i="1"/>
  <c r="U12" i="11" s="1"/>
  <c r="AL34" i="1"/>
  <c r="L21" i="11" s="1"/>
  <c r="AM18" i="1"/>
  <c r="AL18" i="1"/>
  <c r="U16" i="11" s="1"/>
  <c r="AL1302" i="1"/>
  <c r="AM1302" i="1"/>
  <c r="AL1255" i="1"/>
  <c r="AM1255" i="1"/>
  <c r="AL1174" i="1"/>
  <c r="AM1174" i="1"/>
  <c r="AL1126" i="1"/>
  <c r="AM1126" i="1"/>
  <c r="AL1094" i="1"/>
  <c r="AM1094" i="1"/>
  <c r="AL1014" i="1"/>
  <c r="AM1014" i="1"/>
  <c r="AM951" i="1"/>
  <c r="AL951" i="1"/>
  <c r="AL886" i="1"/>
  <c r="AM886" i="1"/>
  <c r="AL822" i="1"/>
  <c r="AM822" i="1"/>
  <c r="AL790" i="1"/>
  <c r="AM790" i="1"/>
  <c r="AL726" i="1"/>
  <c r="K12" i="11" s="1"/>
  <c r="AM726" i="1"/>
  <c r="AM647" i="1"/>
  <c r="AL647" i="1"/>
  <c r="X19" i="11" s="1"/>
  <c r="AL598" i="1"/>
  <c r="AM598" i="1"/>
  <c r="AL550" i="1"/>
  <c r="AB15" i="11" s="1"/>
  <c r="AM550" i="1"/>
  <c r="O28" i="11" s="1"/>
  <c r="AL486" i="1"/>
  <c r="AM486" i="1"/>
  <c r="AL438" i="1"/>
  <c r="V6" i="11" s="1"/>
  <c r="AM438" i="1"/>
  <c r="AM374" i="1"/>
  <c r="X26" i="11" s="1"/>
  <c r="AL374" i="1"/>
  <c r="Z24" i="11" s="1"/>
  <c r="AL293" i="1"/>
  <c r="L2" i="11" s="1"/>
  <c r="AM293" i="1"/>
  <c r="B12" i="11" s="1"/>
  <c r="AL229" i="1"/>
  <c r="AG30" i="11" s="1"/>
  <c r="AM229" i="1"/>
  <c r="AL181" i="1"/>
  <c r="AB27" i="11" s="1"/>
  <c r="AM181" i="1"/>
  <c r="AL101" i="1"/>
  <c r="O17" i="11" s="1"/>
  <c r="AM101" i="1"/>
  <c r="AL53" i="1"/>
  <c r="S29" i="11" s="1"/>
  <c r="AM53" i="1"/>
  <c r="AC19"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M3" i="11" s="1"/>
  <c r="AM786" i="1"/>
  <c r="AL770" i="1"/>
  <c r="D8" i="11" s="1"/>
  <c r="AM770" i="1"/>
  <c r="AL754" i="1"/>
  <c r="N7" i="11" s="1"/>
  <c r="AM754" i="1"/>
  <c r="AL738" i="1"/>
  <c r="F5" i="11" s="1"/>
  <c r="AM738" i="1"/>
  <c r="AL722" i="1"/>
  <c r="AA24" i="11" s="1"/>
  <c r="AM722" i="1"/>
  <c r="AL706" i="1"/>
  <c r="P30" i="11" s="1"/>
  <c r="AM706" i="1"/>
  <c r="AL690" i="1"/>
  <c r="I13" i="11" s="1"/>
  <c r="AM690" i="1"/>
  <c r="AL674" i="1"/>
  <c r="AG8" i="11" s="1"/>
  <c r="AM674" i="1"/>
  <c r="H33" i="11" s="1"/>
  <c r="AL658" i="1"/>
  <c r="AM658" i="1"/>
  <c r="AL642" i="1"/>
  <c r="F20" i="11" s="1"/>
  <c r="AM642" i="1"/>
  <c r="AL626" i="1"/>
  <c r="R13" i="11" s="1"/>
  <c r="AM626" i="1"/>
  <c r="M18" i="11" s="1"/>
  <c r="AL610" i="1"/>
  <c r="L31" i="11" s="1"/>
  <c r="AM610" i="1"/>
  <c r="AL594" i="1"/>
  <c r="J15" i="11" s="1"/>
  <c r="AM594" i="1"/>
  <c r="O10" i="11" s="1"/>
  <c r="AL578" i="1"/>
  <c r="G3" i="11" s="1"/>
  <c r="AM578" i="1"/>
  <c r="C7" i="11" s="1"/>
  <c r="AL562" i="1"/>
  <c r="AM562" i="1"/>
  <c r="AL546" i="1"/>
  <c r="D31" i="11" s="1"/>
  <c r="AM546" i="1"/>
  <c r="AL498" i="1"/>
  <c r="H11" i="11" s="1"/>
  <c r="AM498" i="1"/>
  <c r="K8" i="11" s="1"/>
  <c r="AL482" i="1"/>
  <c r="Y27" i="11" s="1"/>
  <c r="AM482" i="1"/>
  <c r="AL466" i="1"/>
  <c r="U10" i="11" s="1"/>
  <c r="AM466" i="1"/>
  <c r="AL450" i="1"/>
  <c r="R7" i="11" s="1"/>
  <c r="AM450" i="1"/>
  <c r="G18" i="11" s="1"/>
  <c r="AL434" i="1"/>
  <c r="AB11" i="11" s="1"/>
  <c r="AM434" i="1"/>
  <c r="K28" i="11" s="1"/>
  <c r="AL418" i="1"/>
  <c r="U6" i="11" s="1"/>
  <c r="AM418" i="1"/>
  <c r="AL402" i="1"/>
  <c r="Y7" i="11" s="1"/>
  <c r="AM402" i="1"/>
  <c r="G25" i="11" s="1"/>
  <c r="AL386" i="1"/>
  <c r="M14" i="11" s="1"/>
  <c r="AM386" i="1"/>
  <c r="AL369" i="1"/>
  <c r="R29" i="11" s="1"/>
  <c r="AM369" i="1"/>
  <c r="AL353" i="1"/>
  <c r="AM353" i="1"/>
  <c r="AL337" i="1"/>
  <c r="AC25" i="11" s="1"/>
  <c r="AM337" i="1"/>
  <c r="Y29" i="11" s="1"/>
  <c r="AL321" i="1"/>
  <c r="AM321" i="1"/>
  <c r="AL305" i="1"/>
  <c r="AM305" i="1"/>
  <c r="AL287" i="1"/>
  <c r="H14" i="11" s="1"/>
  <c r="AM287" i="1"/>
  <c r="N8" i="11" s="1"/>
  <c r="AL273" i="1"/>
  <c r="B28" i="11" s="1"/>
  <c r="AM273" i="1"/>
  <c r="AB2" i="11" s="1"/>
  <c r="AL257" i="1"/>
  <c r="K5" i="11" s="1"/>
  <c r="AM257" i="1"/>
  <c r="E11" i="11" s="1"/>
  <c r="AL241" i="1"/>
  <c r="AA30" i="11" s="1"/>
  <c r="AM241" i="1"/>
  <c r="AL225" i="1"/>
  <c r="F9" i="11" s="1"/>
  <c r="AM225" i="1"/>
  <c r="AL209" i="1"/>
  <c r="D9" i="11" s="1"/>
  <c r="AM209" i="1"/>
  <c r="AL193" i="1"/>
  <c r="B10" i="11" s="1"/>
  <c r="AM193" i="1"/>
  <c r="AL177" i="1"/>
  <c r="W26" i="11" s="1"/>
  <c r="AM177" i="1"/>
  <c r="AL162" i="1"/>
  <c r="E9" i="11" s="1"/>
  <c r="AM162" i="1"/>
  <c r="AL145" i="1"/>
  <c r="Q33" i="11" s="1"/>
  <c r="AM145" i="1"/>
  <c r="AL129" i="1"/>
  <c r="AF25" i="11" s="1"/>
  <c r="AM129" i="1"/>
  <c r="Y32" i="11" s="1"/>
  <c r="AL113" i="1"/>
  <c r="AB20" i="11" s="1"/>
  <c r="AM113" i="1"/>
  <c r="T28" i="11" s="1"/>
  <c r="AL97" i="1"/>
  <c r="AA12" i="11" s="1"/>
  <c r="AM97" i="1"/>
  <c r="AL81" i="1"/>
  <c r="AG22" i="11" s="1"/>
  <c r="AM81" i="1"/>
  <c r="V33" i="11" s="1"/>
  <c r="AM66" i="1"/>
  <c r="I32" i="11" s="1"/>
  <c r="AL66" i="1"/>
  <c r="AF9" i="11" s="1"/>
  <c r="AL49" i="1"/>
  <c r="K21" i="11" s="1"/>
  <c r="AM49" i="1"/>
  <c r="U11" i="11" s="1"/>
  <c r="AL33" i="1"/>
  <c r="Y20" i="11" s="1"/>
  <c r="AM33" i="1"/>
  <c r="AL17" i="1"/>
  <c r="T33" i="11" s="1"/>
  <c r="AM17" i="1"/>
  <c r="AL1286" i="1"/>
  <c r="AM1286" i="1"/>
  <c r="AL1078" i="1"/>
  <c r="AM1078" i="1"/>
  <c r="AL902" i="1"/>
  <c r="AM902" i="1"/>
  <c r="AL742" i="1"/>
  <c r="Z7" i="11" s="1"/>
  <c r="AM742" i="1"/>
  <c r="G26" i="11" s="1"/>
  <c r="AL566" i="1"/>
  <c r="AM566" i="1"/>
  <c r="AL406" i="1"/>
  <c r="C19" i="11" s="1"/>
  <c r="AM406" i="1"/>
  <c r="AL245" i="1"/>
  <c r="K14" i="11" s="1"/>
  <c r="AM245" i="1"/>
  <c r="AL133" i="1"/>
  <c r="N19" i="11" s="1"/>
  <c r="AM133" i="1"/>
  <c r="S14" i="11" s="1"/>
  <c r="AL5" i="1"/>
  <c r="F15" i="11" s="1"/>
  <c r="AM5" i="1"/>
  <c r="O6" i="11" s="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C27" i="11" s="1"/>
  <c r="AM769" i="1"/>
  <c r="AL753" i="1"/>
  <c r="AM753" i="1"/>
  <c r="AL737" i="1"/>
  <c r="AM737" i="1"/>
  <c r="AL721" i="1"/>
  <c r="H5" i="11" s="1"/>
  <c r="AM721" i="1"/>
  <c r="AL705" i="1"/>
  <c r="K22" i="11" s="1"/>
  <c r="AM705" i="1"/>
  <c r="V11" i="11" s="1"/>
  <c r="AL689" i="1"/>
  <c r="R2" i="11" s="1"/>
  <c r="AM689" i="1"/>
  <c r="B18" i="11" s="1"/>
  <c r="AL673" i="1"/>
  <c r="X31" i="11" s="1"/>
  <c r="AM673" i="1"/>
  <c r="AL657" i="1"/>
  <c r="AF26" i="11" s="1"/>
  <c r="AM657" i="1"/>
  <c r="AL641" i="1"/>
  <c r="K29" i="11" s="1"/>
  <c r="AM641" i="1"/>
  <c r="AL625" i="1"/>
  <c r="AM625" i="1"/>
  <c r="AL609" i="1"/>
  <c r="U33" i="11" s="1"/>
  <c r="AM609" i="1"/>
  <c r="AL593" i="1"/>
  <c r="I30" i="11" s="1"/>
  <c r="AM593" i="1"/>
  <c r="AL577" i="1"/>
  <c r="AM577" i="1"/>
  <c r="AL561" i="1"/>
  <c r="AM561" i="1"/>
  <c r="AL545" i="1"/>
  <c r="AM545" i="1"/>
  <c r="AL497" i="1"/>
  <c r="D29" i="11" s="1"/>
  <c r="AM497" i="1"/>
  <c r="AC4" i="11" s="1"/>
  <c r="AL481" i="1"/>
  <c r="AB33" i="11" s="1"/>
  <c r="AM481" i="1"/>
  <c r="AL465" i="1"/>
  <c r="S25" i="11" s="1"/>
  <c r="AM465" i="1"/>
  <c r="AL449" i="1"/>
  <c r="X11" i="11" s="1"/>
  <c r="AM449" i="1"/>
  <c r="K24" i="11" s="1"/>
  <c r="AL433" i="1"/>
  <c r="AE14" i="11" s="1"/>
  <c r="AM433" i="1"/>
  <c r="N31" i="11" s="1"/>
  <c r="AL417" i="1"/>
  <c r="R11" i="11" s="1"/>
  <c r="AM417" i="1"/>
  <c r="AL401" i="1"/>
  <c r="X29" i="11" s="1"/>
  <c r="AM401" i="1"/>
  <c r="AL385" i="1"/>
  <c r="U27" i="11" s="1"/>
  <c r="AM385" i="1"/>
  <c r="AL368" i="1"/>
  <c r="Y21" i="11" s="1"/>
  <c r="AM368" i="1"/>
  <c r="U25" i="11" s="1"/>
  <c r="AL352" i="1"/>
  <c r="AB3" i="11" s="1"/>
  <c r="AM352" i="1"/>
  <c r="C28" i="11" s="1"/>
  <c r="AL336" i="1"/>
  <c r="AF11" i="11" s="1"/>
  <c r="AM336" i="1"/>
  <c r="AL320" i="1"/>
  <c r="W10" i="11" s="1"/>
  <c r="AM320" i="1"/>
  <c r="J23" i="11" s="1"/>
  <c r="AL304" i="1"/>
  <c r="W18" i="11" s="1"/>
  <c r="AM304" i="1"/>
  <c r="AL289" i="1"/>
  <c r="F22" i="11" s="1"/>
  <c r="AM289" i="1"/>
  <c r="AL272" i="1"/>
  <c r="P9" i="11" s="1"/>
  <c r="AM272" i="1"/>
  <c r="AL256" i="1"/>
  <c r="P18" i="11" s="1"/>
  <c r="AM256" i="1"/>
  <c r="R16" i="11" s="1"/>
  <c r="AL240" i="1"/>
  <c r="B19" i="11" s="1"/>
  <c r="AM240" i="1"/>
  <c r="AL224" i="1"/>
  <c r="B13" i="11" s="1"/>
  <c r="AM224" i="1"/>
  <c r="M2" i="11" s="1"/>
  <c r="AL208" i="1"/>
  <c r="J28" i="11" s="1"/>
  <c r="AM208" i="1"/>
  <c r="AL192" i="1"/>
  <c r="C4" i="11" s="1"/>
  <c r="AM192" i="1"/>
  <c r="AL176" i="1"/>
  <c r="AC12" i="11" s="1"/>
  <c r="AM176" i="1"/>
  <c r="AL160" i="1"/>
  <c r="P3" i="11" s="1"/>
  <c r="AM160" i="1"/>
  <c r="AL143" i="1"/>
  <c r="AF14" i="11" s="1"/>
  <c r="AM143" i="1"/>
  <c r="AL128" i="1"/>
  <c r="AD15" i="11" s="1"/>
  <c r="AM128" i="1"/>
  <c r="O30" i="11" s="1"/>
  <c r="AL112" i="1"/>
  <c r="AG15" i="11" s="1"/>
  <c r="AM112" i="1"/>
  <c r="AL96" i="1"/>
  <c r="T32" i="11" s="1"/>
  <c r="AM96" i="1"/>
  <c r="AL80" i="1"/>
  <c r="AC9" i="11" s="1"/>
  <c r="AM80" i="1"/>
  <c r="I29" i="11" s="1"/>
  <c r="AM64" i="1"/>
  <c r="AL64" i="1"/>
  <c r="AE20" i="11" s="1"/>
  <c r="AM48" i="1"/>
  <c r="AL48" i="1"/>
  <c r="AD24" i="11" s="1"/>
  <c r="AM32" i="1"/>
  <c r="AL32" i="1"/>
  <c r="V16" i="11" s="1"/>
  <c r="AM16" i="1"/>
  <c r="AL16" i="1"/>
  <c r="AB24" i="11" s="1"/>
  <c r="AL1270" i="1"/>
  <c r="AM1270" i="1"/>
  <c r="AL1190" i="1"/>
  <c r="AM1190" i="1"/>
  <c r="AL1142" i="1"/>
  <c r="AM1142" i="1"/>
  <c r="AL1110" i="1"/>
  <c r="AM1110" i="1"/>
  <c r="AL1047" i="1"/>
  <c r="AM1047" i="1"/>
  <c r="AL982" i="1"/>
  <c r="AM982" i="1"/>
  <c r="AL934" i="1"/>
  <c r="AM934" i="1"/>
  <c r="AL870" i="1"/>
  <c r="AM870" i="1"/>
  <c r="AL806" i="1"/>
  <c r="AM806" i="1"/>
  <c r="AL774" i="1"/>
  <c r="AM774" i="1"/>
  <c r="AL710" i="1"/>
  <c r="AE25" i="11" s="1"/>
  <c r="AM710" i="1"/>
  <c r="Y31" i="11" s="1"/>
  <c r="AL630" i="1"/>
  <c r="L16" i="11" s="1"/>
  <c r="AM630" i="1"/>
  <c r="AL582" i="1"/>
  <c r="AF30" i="11" s="1"/>
  <c r="AM582" i="1"/>
  <c r="AL454" i="1"/>
  <c r="Q26" i="11" s="1"/>
  <c r="AM454" i="1"/>
  <c r="Z17" i="11" s="1"/>
  <c r="AL422" i="1"/>
  <c r="T6" i="11" s="1"/>
  <c r="AM422" i="1"/>
  <c r="AL357" i="1"/>
  <c r="S30" i="11" s="1"/>
  <c r="AM357" i="1"/>
  <c r="AL277" i="1"/>
  <c r="AD19" i="11" s="1"/>
  <c r="AM277" i="1"/>
  <c r="AL214" i="1"/>
  <c r="AM214" i="1"/>
  <c r="AL165" i="1"/>
  <c r="X2" i="11" s="1"/>
  <c r="AM165" i="1"/>
  <c r="AL85" i="1"/>
  <c r="S13" i="11" s="1"/>
  <c r="AM85" i="1"/>
  <c r="AL21" i="1"/>
  <c r="G15" i="11" s="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S5" i="11" s="1"/>
  <c r="AM784" i="1"/>
  <c r="AL768" i="1"/>
  <c r="AM768" i="1"/>
  <c r="AL752" i="1"/>
  <c r="AM752" i="1"/>
  <c r="AL736" i="1"/>
  <c r="P15" i="11" s="1"/>
  <c r="AM736" i="1"/>
  <c r="AL720" i="1"/>
  <c r="AM720" i="1"/>
  <c r="AL704" i="1"/>
  <c r="Q8" i="11" s="1"/>
  <c r="AM704" i="1"/>
  <c r="H17" i="11" s="1"/>
  <c r="AL688" i="1"/>
  <c r="AM688" i="1"/>
  <c r="AL672" i="1"/>
  <c r="AA6" i="11" s="1"/>
  <c r="AM672" i="1"/>
  <c r="AL656" i="1"/>
  <c r="AE27" i="11" s="1"/>
  <c r="AM656" i="1"/>
  <c r="AL640" i="1"/>
  <c r="AD8" i="11" s="1"/>
  <c r="AM640" i="1"/>
  <c r="H30" i="11" s="1"/>
  <c r="AL624" i="1"/>
  <c r="G20" i="11" s="1"/>
  <c r="AM624" i="1"/>
  <c r="AL608" i="1"/>
  <c r="S28" i="11" s="1"/>
  <c r="AM608" i="1"/>
  <c r="AB19" i="11" s="1"/>
  <c r="AL592" i="1"/>
  <c r="AM592" i="1"/>
  <c r="AL576" i="1"/>
  <c r="Q31" i="11" s="1"/>
  <c r="AM576" i="1"/>
  <c r="AE17" i="11" s="1"/>
  <c r="AL560" i="1"/>
  <c r="AA10" i="11" s="1"/>
  <c r="AM560" i="1"/>
  <c r="AL544" i="1"/>
  <c r="P2" i="11" s="1"/>
  <c r="AM544" i="1"/>
  <c r="AL496" i="1"/>
  <c r="L25" i="11" s="1"/>
  <c r="AM496" i="1"/>
  <c r="AL480" i="1"/>
  <c r="AE24" i="11" s="1"/>
  <c r="AM480" i="1"/>
  <c r="AL464" i="1"/>
  <c r="W28" i="11" s="1"/>
  <c r="AM464" i="1"/>
  <c r="AL448" i="1"/>
  <c r="AM448" i="1"/>
  <c r="AL432" i="1"/>
  <c r="AD25" i="11" s="1"/>
  <c r="AM432" i="1"/>
  <c r="AL416" i="1"/>
  <c r="W29" i="11" s="1"/>
  <c r="AM416" i="1"/>
  <c r="AL400" i="1"/>
  <c r="AD21" i="11" s="1"/>
  <c r="AM400" i="1"/>
  <c r="AL384" i="1"/>
  <c r="E31" i="11" s="1"/>
  <c r="AM384" i="1"/>
  <c r="AL367" i="1"/>
  <c r="AM367" i="1"/>
  <c r="AL351" i="1"/>
  <c r="R22" i="11" s="1"/>
  <c r="AM351" i="1"/>
  <c r="AL335" i="1"/>
  <c r="AG16" i="11" s="1"/>
  <c r="AM335" i="1"/>
  <c r="P33" i="11" s="1"/>
  <c r="AL319" i="1"/>
  <c r="B27" i="11" s="1"/>
  <c r="AM319" i="1"/>
  <c r="AA2" i="11" s="1"/>
  <c r="AL303" i="1"/>
  <c r="AG9" i="11" s="1"/>
  <c r="AM303" i="1"/>
  <c r="I33" i="11" s="1"/>
  <c r="AL288" i="1"/>
  <c r="I25" i="11" s="1"/>
  <c r="AM288" i="1"/>
  <c r="AL271" i="1"/>
  <c r="C14" i="11" s="1"/>
  <c r="AM271" i="1"/>
  <c r="AL255" i="1"/>
  <c r="Y33" i="11" s="1"/>
  <c r="AM255" i="1"/>
  <c r="AL239" i="1"/>
  <c r="J13" i="11" s="1"/>
  <c r="AM239" i="1"/>
  <c r="AL223" i="1"/>
  <c r="Y24" i="11" s="1"/>
  <c r="AM223" i="1"/>
  <c r="X25" i="11" s="1"/>
  <c r="AL207" i="1"/>
  <c r="Y14" i="11" s="1"/>
  <c r="AM207" i="1"/>
  <c r="AL191" i="1"/>
  <c r="M33" i="11" s="1"/>
  <c r="AM191" i="1"/>
  <c r="AG13" i="11" s="1"/>
  <c r="AL175" i="1"/>
  <c r="C20" i="11" s="1"/>
  <c r="AM175" i="1"/>
  <c r="T3" i="11" s="1"/>
  <c r="AL159" i="1"/>
  <c r="K32" i="11" s="1"/>
  <c r="AM159" i="1"/>
  <c r="AL144" i="1"/>
  <c r="S4" i="11" s="1"/>
  <c r="AM144" i="1"/>
  <c r="AL127" i="1"/>
  <c r="Z33" i="11" s="1"/>
  <c r="AM127" i="1"/>
  <c r="AL111" i="1"/>
  <c r="Z12" i="11" s="1"/>
  <c r="AM111" i="1"/>
  <c r="AL95" i="1"/>
  <c r="AC13" i="11" s="1"/>
  <c r="AM95" i="1"/>
  <c r="AL79" i="1"/>
  <c r="L4" i="11" s="1"/>
  <c r="AM79" i="1"/>
  <c r="D12" i="11" s="1"/>
  <c r="AM63" i="1"/>
  <c r="E30" i="11" s="1"/>
  <c r="AL63" i="1"/>
  <c r="AD5" i="11" s="1"/>
  <c r="AM47" i="1"/>
  <c r="AL47" i="1"/>
  <c r="V28" i="11" s="1"/>
  <c r="AM31" i="1"/>
  <c r="AL31" i="1"/>
  <c r="AF18" i="11" s="1"/>
  <c r="AM15" i="1"/>
  <c r="AC31" i="11" s="1"/>
  <c r="AL15" i="1"/>
  <c r="AE29" i="11" s="1"/>
  <c r="AL1158" i="1"/>
  <c r="AM1158" i="1"/>
  <c r="AL995" i="1"/>
  <c r="AM995" i="1"/>
  <c r="AL838" i="1"/>
  <c r="AM838" i="1"/>
  <c r="AL694" i="1"/>
  <c r="Z32" i="11" s="1"/>
  <c r="AM694" i="1"/>
  <c r="AL390" i="1"/>
  <c r="AB8" i="11" s="1"/>
  <c r="AM390" i="1"/>
  <c r="H28" i="11" s="1"/>
  <c r="AL262" i="1"/>
  <c r="AM262" i="1"/>
  <c r="AL149" i="1"/>
  <c r="I3" i="11" s="1"/>
  <c r="AM149" i="1"/>
  <c r="C9" i="11" s="1"/>
  <c r="AL37" i="1"/>
  <c r="C23" i="11" s="1"/>
  <c r="AM37" i="1"/>
  <c r="W3" i="11" s="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O9" i="11" s="1"/>
  <c r="AM767" i="1"/>
  <c r="AL751" i="1"/>
  <c r="AD32" i="11" s="1"/>
  <c r="AM751" i="1"/>
  <c r="AL735" i="1"/>
  <c r="N13" i="11" s="1"/>
  <c r="AM735" i="1"/>
  <c r="AL719" i="1"/>
  <c r="P22" i="11" s="1"/>
  <c r="AM719" i="1"/>
  <c r="AL703" i="1"/>
  <c r="N9" i="11" s="1"/>
  <c r="AM703" i="1"/>
  <c r="I14" i="11" s="1"/>
  <c r="AL687" i="1"/>
  <c r="AE12" i="11" s="1"/>
  <c r="AM687" i="1"/>
  <c r="AL671" i="1"/>
  <c r="AM671" i="1"/>
  <c r="AL655" i="1"/>
  <c r="AM655" i="1"/>
  <c r="AL639" i="1"/>
  <c r="AA25" i="11" s="1"/>
  <c r="AM639" i="1"/>
  <c r="AL623" i="1"/>
  <c r="Q28" i="11" s="1"/>
  <c r="AM623" i="1"/>
  <c r="AL607" i="1"/>
  <c r="Y13" i="11" s="1"/>
  <c r="AM607" i="1"/>
  <c r="M25" i="11" s="1"/>
  <c r="AL591" i="1"/>
  <c r="Y26" i="11" s="1"/>
  <c r="AM591" i="1"/>
  <c r="AL575" i="1"/>
  <c r="AM575" i="1"/>
  <c r="AL559" i="1"/>
  <c r="AM559" i="1"/>
  <c r="AL543" i="1"/>
  <c r="Y5" i="11" s="1"/>
  <c r="AM543" i="1"/>
  <c r="E25" i="11" s="1"/>
  <c r="AL495" i="1"/>
  <c r="M9" i="11" s="1"/>
  <c r="AM495" i="1"/>
  <c r="AL479" i="1"/>
  <c r="AM479" i="1"/>
  <c r="AL463" i="1"/>
  <c r="T5" i="11" s="1"/>
  <c r="AM463" i="1"/>
  <c r="AL447" i="1"/>
  <c r="AD2" i="11" s="1"/>
  <c r="AM447" i="1"/>
  <c r="B30" i="11" s="1"/>
  <c r="AL431" i="1"/>
  <c r="AC7" i="11" s="1"/>
  <c r="AM431" i="1"/>
  <c r="G29" i="11" s="1"/>
  <c r="AL415" i="1"/>
  <c r="AF7" i="11" s="1"/>
  <c r="AM415" i="1"/>
  <c r="AL399" i="1"/>
  <c r="AA11" i="11" s="1"/>
  <c r="AM399" i="1"/>
  <c r="AL383" i="1"/>
  <c r="O23" i="11" s="1"/>
  <c r="AM383" i="1"/>
  <c r="AL366" i="1"/>
  <c r="AA8" i="11" s="1"/>
  <c r="AM366" i="1"/>
  <c r="AL350" i="1"/>
  <c r="T15" i="11" s="1"/>
  <c r="AM350" i="1"/>
  <c r="AL334" i="1"/>
  <c r="D22" i="11" s="1"/>
  <c r="AM334" i="1"/>
  <c r="V4" i="11" s="1"/>
  <c r="AL318" i="1"/>
  <c r="X17" i="11" s="1"/>
  <c r="AM318" i="1"/>
  <c r="AL302" i="1"/>
  <c r="H22" i="11" s="1"/>
  <c r="AM302" i="1"/>
  <c r="V8" i="11" s="1"/>
  <c r="AL286" i="1"/>
  <c r="R15" i="11" s="1"/>
  <c r="AM286" i="1"/>
  <c r="AL270" i="1"/>
  <c r="K25" i="11" s="1"/>
  <c r="AM270" i="1"/>
  <c r="AL254" i="1"/>
  <c r="X28" i="11" s="1"/>
  <c r="AM254" i="1"/>
  <c r="AL238" i="1"/>
  <c r="T7" i="11" s="1"/>
  <c r="AM238" i="1"/>
  <c r="AL222" i="1"/>
  <c r="AG28" i="11" s="1"/>
  <c r="AM222" i="1"/>
  <c r="AL206" i="1"/>
  <c r="G19" i="11" s="1"/>
  <c r="AM206" i="1"/>
  <c r="AL190" i="1"/>
  <c r="R25" i="11" s="1"/>
  <c r="AM190" i="1"/>
  <c r="AL174" i="1"/>
  <c r="M32" i="11" s="1"/>
  <c r="AM174" i="1"/>
  <c r="AL158" i="1"/>
  <c r="AB17" i="11" s="1"/>
  <c r="AM158" i="1"/>
  <c r="AL142" i="1"/>
  <c r="AM142" i="1"/>
  <c r="AL126" i="1"/>
  <c r="E16" i="11" s="1"/>
  <c r="AM126" i="1"/>
  <c r="P5" i="11" s="1"/>
  <c r="AL110" i="1"/>
  <c r="Y23" i="11" s="1"/>
  <c r="AM110" i="1"/>
  <c r="AL94" i="1"/>
  <c r="W25" i="11" s="1"/>
  <c r="AM94" i="1"/>
  <c r="AL78" i="1"/>
  <c r="N28" i="11" s="1"/>
  <c r="AM78" i="1"/>
  <c r="AL62" i="1"/>
  <c r="B16" i="11" s="1"/>
  <c r="AM62" i="1"/>
  <c r="AL46" i="1"/>
  <c r="T16" i="11" s="1"/>
  <c r="AM46" i="1"/>
  <c r="P20" i="11" s="1"/>
  <c r="AL30" i="1"/>
  <c r="AB14" i="11" s="1"/>
  <c r="AM30" i="1"/>
  <c r="AL14" i="1"/>
  <c r="AA5" i="11" s="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O3" i="11" s="1"/>
  <c r="AL670" i="1"/>
  <c r="AM670" i="1"/>
  <c r="AL622" i="1"/>
  <c r="AM622" i="1"/>
  <c r="AL558" i="1"/>
  <c r="AM558" i="1"/>
  <c r="AL510" i="1"/>
  <c r="L33" i="11" s="1"/>
  <c r="AM510" i="1"/>
  <c r="AL446" i="1"/>
  <c r="V10" i="11" s="1"/>
  <c r="AM446" i="1"/>
  <c r="AL398" i="1"/>
  <c r="Z28" i="11" s="1"/>
  <c r="AM398" i="1"/>
  <c r="AL349" i="1"/>
  <c r="AA13" i="11" s="1"/>
  <c r="AM349" i="1"/>
  <c r="M27" i="11" s="1"/>
  <c r="AL285" i="1"/>
  <c r="H10" i="11" s="1"/>
  <c r="AM285" i="1"/>
  <c r="AL237" i="1"/>
  <c r="H4" i="11" s="1"/>
  <c r="AM237" i="1"/>
  <c r="AL189" i="1"/>
  <c r="Z6" i="11" s="1"/>
  <c r="AM189" i="1"/>
  <c r="AL109" i="1"/>
  <c r="I5" i="11" s="1"/>
  <c r="AM109" i="1"/>
  <c r="AL29" i="1"/>
  <c r="AD31" i="11" s="1"/>
  <c r="AM29" i="1"/>
  <c r="AE30" i="11" s="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T30" i="11" s="1"/>
  <c r="AL765" i="1"/>
  <c r="V23" i="11" s="1"/>
  <c r="AM765" i="1"/>
  <c r="AL749" i="1"/>
  <c r="P17" i="11" s="1"/>
  <c r="AM749" i="1"/>
  <c r="AL733" i="1"/>
  <c r="U7" i="11" s="1"/>
  <c r="AM733" i="1"/>
  <c r="G21" i="11" s="1"/>
  <c r="AL717" i="1"/>
  <c r="L30" i="11" s="1"/>
  <c r="AM717" i="1"/>
  <c r="AL701" i="1"/>
  <c r="U31" i="11" s="1"/>
  <c r="AM701" i="1"/>
  <c r="AL685" i="1"/>
  <c r="AM685" i="1"/>
  <c r="AL669" i="1"/>
  <c r="Q5" i="11" s="1"/>
  <c r="AM669" i="1"/>
  <c r="AL653" i="1"/>
  <c r="J11" i="11" s="1"/>
  <c r="AM653" i="1"/>
  <c r="AL637" i="1"/>
  <c r="AG23" i="11" s="1"/>
  <c r="AM637" i="1"/>
  <c r="AL621" i="1"/>
  <c r="AM621" i="1"/>
  <c r="AL605" i="1"/>
  <c r="AM605" i="1"/>
  <c r="AL589" i="1"/>
  <c r="Q14" i="11" s="1"/>
  <c r="AM589" i="1"/>
  <c r="AL573" i="1"/>
  <c r="AM573" i="1"/>
  <c r="AL557" i="1"/>
  <c r="H7" i="11" s="1"/>
  <c r="AM557" i="1"/>
  <c r="AL541" i="1"/>
  <c r="V18" i="11" s="1"/>
  <c r="AM541" i="1"/>
  <c r="AL509" i="1"/>
  <c r="AB23" i="11" s="1"/>
  <c r="AM509" i="1"/>
  <c r="AL493" i="1"/>
  <c r="R19" i="11" s="1"/>
  <c r="AM493" i="1"/>
  <c r="AL477" i="1"/>
  <c r="V5" i="11" s="1"/>
  <c r="AM477" i="1"/>
  <c r="E22" i="11" s="1"/>
  <c r="AL461" i="1"/>
  <c r="AG2" i="11" s="1"/>
  <c r="AM461" i="1"/>
  <c r="B33" i="11" s="1"/>
  <c r="AL445" i="1"/>
  <c r="AM445" i="1"/>
  <c r="AL429" i="1"/>
  <c r="J17" i="11" s="1"/>
  <c r="AM429" i="1"/>
  <c r="AL413" i="1"/>
  <c r="AD14" i="11" s="1"/>
  <c r="AM413" i="1"/>
  <c r="N30" i="11" s="1"/>
  <c r="AL397" i="1"/>
  <c r="P12" i="11" s="1"/>
  <c r="AM397" i="1"/>
  <c r="AL381" i="1"/>
  <c r="AM381" i="1"/>
  <c r="AM364" i="1"/>
  <c r="AL364" i="1"/>
  <c r="W22" i="11" s="1"/>
  <c r="AM348" i="1"/>
  <c r="AL348" i="1"/>
  <c r="AD16" i="11" s="1"/>
  <c r="AM332" i="1"/>
  <c r="AL332" i="1"/>
  <c r="U15" i="11" s="1"/>
  <c r="AM316" i="1"/>
  <c r="V3" i="11" s="1"/>
  <c r="AL316" i="1"/>
  <c r="C22" i="11" s="1"/>
  <c r="AM300" i="1"/>
  <c r="AL300" i="1"/>
  <c r="J2" i="11" s="1"/>
  <c r="AM284" i="1"/>
  <c r="AB5" i="11" s="1"/>
  <c r="AL284" i="1"/>
  <c r="E28" i="11" s="1"/>
  <c r="AM268" i="1"/>
  <c r="AL268" i="1"/>
  <c r="F10" i="11" s="1"/>
  <c r="AM252" i="1"/>
  <c r="AL252" i="1"/>
  <c r="AM236" i="1"/>
  <c r="AL236" i="1"/>
  <c r="E19" i="11" s="1"/>
  <c r="AL220" i="1"/>
  <c r="E8" i="11" s="1"/>
  <c r="AM220" i="1"/>
  <c r="AM204" i="1"/>
  <c r="AL204" i="1"/>
  <c r="K6" i="11" s="1"/>
  <c r="AM188" i="1"/>
  <c r="AL188" i="1"/>
  <c r="Q32" i="11" s="1"/>
  <c r="AL172" i="1"/>
  <c r="V31" i="11" s="1"/>
  <c r="AM172" i="1"/>
  <c r="AE22" i="11" s="1"/>
  <c r="AM156" i="1"/>
  <c r="AL156" i="1"/>
  <c r="G5" i="11" s="1"/>
  <c r="AM140" i="1"/>
  <c r="AD23" i="11" s="1"/>
  <c r="AL140" i="1"/>
  <c r="W30" i="11" s="1"/>
  <c r="AL124" i="1"/>
  <c r="AA28" i="11" s="1"/>
  <c r="AM124" i="1"/>
  <c r="AL107" i="1"/>
  <c r="B7" i="11" s="1"/>
  <c r="AM107" i="1"/>
  <c r="AM92" i="1"/>
  <c r="E2" i="11" s="1"/>
  <c r="AL92" i="1"/>
  <c r="B5" i="11" s="1"/>
  <c r="AM76" i="1"/>
  <c r="AL76" i="1"/>
  <c r="K2" i="11" s="1"/>
  <c r="AM60" i="1"/>
  <c r="E33" i="11" s="1"/>
  <c r="AL60" i="1"/>
  <c r="AG5" i="11" s="1"/>
  <c r="AM44" i="1"/>
  <c r="AL44" i="1"/>
  <c r="Z29" i="11" s="1"/>
  <c r="AM28" i="1"/>
  <c r="AL28" i="1"/>
  <c r="AG24" i="11" s="1"/>
  <c r="AL12" i="1"/>
  <c r="I11" i="11" s="1"/>
  <c r="AM12" i="1"/>
  <c r="AL1262" i="1"/>
  <c r="AM1262" i="1"/>
  <c r="AL1150" i="1"/>
  <c r="AM1150" i="1"/>
  <c r="AL1038" i="1"/>
  <c r="AM1038" i="1"/>
  <c r="AM910" i="1"/>
  <c r="AL910" i="1"/>
  <c r="AL782" i="1"/>
  <c r="AM782" i="1"/>
  <c r="AG31" i="11" s="1"/>
  <c r="AM654" i="1"/>
  <c r="AC16" i="11" s="1"/>
  <c r="AL654" i="1"/>
  <c r="P29" i="11" s="1"/>
  <c r="AM542" i="1"/>
  <c r="AL542" i="1"/>
  <c r="AF29" i="11" s="1"/>
  <c r="AL430" i="1"/>
  <c r="U18" i="11" s="1"/>
  <c r="AM430" i="1"/>
  <c r="AL333" i="1"/>
  <c r="G27" i="11" s="1"/>
  <c r="AM333" i="1"/>
  <c r="AA7" i="11" s="1"/>
  <c r="AL221" i="1"/>
  <c r="G13" i="11" s="1"/>
  <c r="AM221" i="1"/>
  <c r="M7" i="11" s="1"/>
  <c r="AL125" i="1"/>
  <c r="W13" i="11" s="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F24" i="11" s="1"/>
  <c r="AM780" i="1"/>
  <c r="X6" i="11" s="1"/>
  <c r="AL764" i="1"/>
  <c r="AM764" i="1"/>
  <c r="AL748" i="1"/>
  <c r="J18" i="11" s="1"/>
  <c r="AM748" i="1"/>
  <c r="R10" i="11" s="1"/>
  <c r="AL732" i="1"/>
  <c r="Q3" i="11" s="1"/>
  <c r="AM732" i="1"/>
  <c r="AL716" i="1"/>
  <c r="N10" i="11" s="1"/>
  <c r="AM716" i="1"/>
  <c r="AL697" i="1"/>
  <c r="T29" i="11" s="1"/>
  <c r="AM697" i="1"/>
  <c r="AL684" i="1"/>
  <c r="I22" i="11" s="1"/>
  <c r="AM684" i="1"/>
  <c r="V9" i="11" s="1"/>
  <c r="AL668" i="1"/>
  <c r="R8" i="11" s="1"/>
  <c r="AM668" i="1"/>
  <c r="AL652" i="1"/>
  <c r="Y8" i="11" s="1"/>
  <c r="AM652" i="1"/>
  <c r="H25" i="11" s="1"/>
  <c r="AL636" i="1"/>
  <c r="AM636" i="1"/>
  <c r="AL620" i="1"/>
  <c r="D2" i="11" s="1"/>
  <c r="AM620" i="1"/>
  <c r="AL604" i="1"/>
  <c r="E20" i="11" s="1"/>
  <c r="AM604" i="1"/>
  <c r="AL588" i="1"/>
  <c r="AC22" i="11" s="1"/>
  <c r="AM588" i="1"/>
  <c r="AL572" i="1"/>
  <c r="AM572" i="1"/>
  <c r="AL556" i="1"/>
  <c r="AM556" i="1"/>
  <c r="AL540" i="1"/>
  <c r="I6" i="11" s="1"/>
  <c r="AM540" i="1"/>
  <c r="AM508" i="1"/>
  <c r="AL508" i="1"/>
  <c r="G17" i="11" s="1"/>
  <c r="AM492" i="1"/>
  <c r="AL492" i="1"/>
  <c r="AG27" i="11" s="1"/>
  <c r="AL476" i="1"/>
  <c r="T10" i="11" s="1"/>
  <c r="AM476" i="1"/>
  <c r="J20" i="11" s="1"/>
  <c r="AM460" i="1"/>
  <c r="AL460" i="1"/>
  <c r="AE2" i="11" s="1"/>
  <c r="AM444" i="1"/>
  <c r="C12" i="11" s="1"/>
  <c r="AL444" i="1"/>
  <c r="L3" i="11" s="1"/>
  <c r="AL428" i="1"/>
  <c r="AA16" i="11" s="1"/>
  <c r="AM428" i="1"/>
  <c r="P27" i="11" s="1"/>
  <c r="AM412" i="1"/>
  <c r="Q27" i="11" s="1"/>
  <c r="AL412" i="1"/>
  <c r="AA17" i="11" s="1"/>
  <c r="AM396" i="1"/>
  <c r="J33" i="11" s="1"/>
  <c r="AL396" i="1"/>
  <c r="AG10" i="11" s="1"/>
  <c r="AL380" i="1"/>
  <c r="AF33" i="11" s="1"/>
  <c r="AM380" i="1"/>
  <c r="AL363" i="1"/>
  <c r="G31" i="11" s="1"/>
  <c r="AM363" i="1"/>
  <c r="AE7" i="11" s="1"/>
  <c r="AL347" i="1"/>
  <c r="Z8" i="11" s="1"/>
  <c r="AM347" i="1"/>
  <c r="AL331" i="1"/>
  <c r="N17" i="11" s="1"/>
  <c r="AM331" i="1"/>
  <c r="AL315" i="1"/>
  <c r="J29" i="11" s="1"/>
  <c r="AM315" i="1"/>
  <c r="AC10" i="11" s="1"/>
  <c r="AL299" i="1"/>
  <c r="Q29" i="11" s="1"/>
  <c r="AM299" i="1"/>
  <c r="AL283" i="1"/>
  <c r="M12" i="11" s="1"/>
  <c r="AM283" i="1"/>
  <c r="AL267" i="1"/>
  <c r="H21" i="11" s="1"/>
  <c r="AM267" i="1"/>
  <c r="U8" i="11" s="1"/>
  <c r="AL251" i="1"/>
  <c r="D21" i="11" s="1"/>
  <c r="AM251" i="1"/>
  <c r="U4" i="11" s="1"/>
  <c r="AL235" i="1"/>
  <c r="K18" i="11" s="1"/>
  <c r="AM235" i="1"/>
  <c r="AL219" i="1"/>
  <c r="Q11" i="11" s="1"/>
  <c r="AM219" i="1"/>
  <c r="AL203" i="1"/>
  <c r="Q16" i="11" s="1"/>
  <c r="AM203" i="1"/>
  <c r="AL187" i="1"/>
  <c r="V21" i="11" s="1"/>
  <c r="AM187" i="1"/>
  <c r="U22" i="11" s="1"/>
  <c r="AL171" i="1"/>
  <c r="AA21" i="11" s="1"/>
  <c r="AM171" i="1"/>
  <c r="AL153" i="1"/>
  <c r="Y22" i="11" s="1"/>
  <c r="AM153" i="1"/>
  <c r="V25" i="11" s="1"/>
  <c r="AL139" i="1"/>
  <c r="T2" i="11" s="1"/>
  <c r="AM139" i="1"/>
  <c r="AL123" i="1"/>
  <c r="D24" i="11" s="1"/>
  <c r="AM123" i="1"/>
  <c r="AL104" i="1"/>
  <c r="C24" i="11" s="1"/>
  <c r="AM104" i="1"/>
  <c r="AL91" i="1"/>
  <c r="G11" i="11" s="1"/>
  <c r="AM91" i="1"/>
  <c r="K7" i="11" s="1"/>
  <c r="AL75" i="1"/>
  <c r="Q7" i="11" s="1"/>
  <c r="AM75" i="1"/>
  <c r="AL59" i="1"/>
  <c r="X27" i="11" s="1"/>
  <c r="AM59" i="1"/>
  <c r="AL43" i="1"/>
  <c r="I2" i="11" s="1"/>
  <c r="AM43" i="1"/>
  <c r="AL27" i="1"/>
  <c r="AA29" i="11" s="1"/>
  <c r="AM27" i="1"/>
  <c r="AC27" i="11" s="1"/>
  <c r="AL11" i="1"/>
  <c r="H3" i="11" s="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E24" i="11" s="1"/>
  <c r="AL686" i="1"/>
  <c r="AB6" i="11" s="1"/>
  <c r="AM686" i="1"/>
  <c r="F28" i="11" s="1"/>
  <c r="AL638" i="1"/>
  <c r="B32" i="11" s="1"/>
  <c r="AM638" i="1"/>
  <c r="AL574" i="1"/>
  <c r="AF22" i="11" s="1"/>
  <c r="AM574" i="1"/>
  <c r="V32" i="11" s="1"/>
  <c r="AL478" i="1"/>
  <c r="M23" i="11" s="1"/>
  <c r="AM478" i="1"/>
  <c r="AL414" i="1"/>
  <c r="AE28" i="11" s="1"/>
  <c r="AM414" i="1"/>
  <c r="AL365" i="1"/>
  <c r="M10" i="11" s="1"/>
  <c r="AM365" i="1"/>
  <c r="AL317" i="1"/>
  <c r="D13" i="11" s="1"/>
  <c r="AM317" i="1"/>
  <c r="AL253" i="1"/>
  <c r="F19" i="11" s="1"/>
  <c r="AM253" i="1"/>
  <c r="AL205" i="1"/>
  <c r="B8" i="11" s="1"/>
  <c r="AM205" i="1"/>
  <c r="H2" i="11" s="1"/>
  <c r="AL157" i="1"/>
  <c r="S21" i="11" s="1"/>
  <c r="AM157" i="1"/>
  <c r="AL93" i="1"/>
  <c r="AG32" i="11" s="1"/>
  <c r="AM93" i="1"/>
  <c r="AL45" i="1"/>
  <c r="AE5" i="11" s="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D27" i="11" s="1"/>
  <c r="AM779" i="1"/>
  <c r="AL763" i="1"/>
  <c r="AM763" i="1"/>
  <c r="AL747" i="1"/>
  <c r="U19" i="11" s="1"/>
  <c r="AM747" i="1"/>
  <c r="AL731" i="1"/>
  <c r="AM731" i="1"/>
  <c r="AL715" i="1"/>
  <c r="AM715" i="1"/>
  <c r="AL700" i="1"/>
  <c r="AM700" i="1"/>
  <c r="AL683" i="1"/>
  <c r="AM683" i="1"/>
  <c r="AL667" i="1"/>
  <c r="AM667" i="1"/>
  <c r="AL651" i="1"/>
  <c r="AM651" i="1"/>
  <c r="AL635" i="1"/>
  <c r="Z21" i="11" s="1"/>
  <c r="AM635" i="1"/>
  <c r="AL619" i="1"/>
  <c r="O31" i="11" s="1"/>
  <c r="AM619" i="1"/>
  <c r="AL603" i="1"/>
  <c r="D16" i="11" s="1"/>
  <c r="AM603" i="1"/>
  <c r="AL587" i="1"/>
  <c r="E23" i="11" s="1"/>
  <c r="AM587" i="1"/>
  <c r="AL571" i="1"/>
  <c r="E4" i="11" s="1"/>
  <c r="AM571" i="1"/>
  <c r="AL555" i="1"/>
  <c r="N18" i="11" s="1"/>
  <c r="AM555" i="1"/>
  <c r="R14" i="11" s="1"/>
  <c r="AL539" i="1"/>
  <c r="H31" i="11" s="1"/>
  <c r="AM539" i="1"/>
  <c r="AL507" i="1"/>
  <c r="F31" i="11" s="1"/>
  <c r="AM507" i="1"/>
  <c r="AL491" i="1"/>
  <c r="J21" i="11" s="1"/>
  <c r="AM491" i="1"/>
  <c r="AL475" i="1"/>
  <c r="AM475" i="1"/>
  <c r="AL459" i="1"/>
  <c r="AA22" i="11" s="1"/>
  <c r="AM459" i="1"/>
  <c r="AL443" i="1"/>
  <c r="W16" i="11" s="1"/>
  <c r="AM443" i="1"/>
  <c r="P23" i="11" s="1"/>
  <c r="AL427" i="1"/>
  <c r="AM427" i="1"/>
  <c r="AL411" i="1"/>
  <c r="E12" i="11" s="1"/>
  <c r="AM411" i="1"/>
  <c r="L5" i="11" s="1"/>
  <c r="AL395" i="1"/>
  <c r="V20" i="11" s="1"/>
  <c r="AM395" i="1"/>
  <c r="AL379" i="1"/>
  <c r="AC18" i="11" s="1"/>
  <c r="AM379" i="1"/>
  <c r="AM362" i="1"/>
  <c r="AL362" i="1"/>
  <c r="F2" i="11" s="1"/>
  <c r="AM346" i="1"/>
  <c r="AL346" i="1"/>
  <c r="AM330" i="1"/>
  <c r="AL330" i="1"/>
  <c r="S18" i="11" s="1"/>
  <c r="AM314" i="1"/>
  <c r="AL314" i="1"/>
  <c r="O7" i="11" s="1"/>
  <c r="AM298" i="1"/>
  <c r="AL298" i="1"/>
  <c r="AM282" i="1"/>
  <c r="AE18" i="11" s="1"/>
  <c r="AL282" i="1"/>
  <c r="R31" i="11" s="1"/>
  <c r="AM266" i="1"/>
  <c r="AL266" i="1"/>
  <c r="D14" i="11" s="1"/>
  <c r="AM250" i="1"/>
  <c r="AL250" i="1"/>
  <c r="O26" i="11" s="1"/>
  <c r="AM234" i="1"/>
  <c r="P14" i="11" s="1"/>
  <c r="AL234" i="1"/>
  <c r="N16" i="11" s="1"/>
  <c r="AM218" i="1"/>
  <c r="AL218" i="1"/>
  <c r="AM202" i="1"/>
  <c r="AL202" i="1"/>
  <c r="M5" i="11" s="1"/>
  <c r="AM186" i="1"/>
  <c r="AL186" i="1"/>
  <c r="G8" i="11" s="1"/>
  <c r="AL170" i="1"/>
  <c r="L29" i="11" s="1"/>
  <c r="AM170" i="1"/>
  <c r="AL155" i="1"/>
  <c r="X13" i="11" s="1"/>
  <c r="AM155" i="1"/>
  <c r="M24" i="11" s="1"/>
  <c r="AM138" i="1"/>
  <c r="D28" i="11" s="1"/>
  <c r="AL138" i="1"/>
  <c r="AB4" i="11" s="1"/>
  <c r="AM122" i="1"/>
  <c r="AL122" i="1"/>
  <c r="J14" i="11" s="1"/>
  <c r="AM106" i="1"/>
  <c r="AE16" i="11" s="1"/>
  <c r="AL106" i="1"/>
  <c r="P31" i="11" s="1"/>
  <c r="AM90" i="1"/>
  <c r="AL90" i="1"/>
  <c r="Q24" i="11" s="1"/>
  <c r="AL74" i="1"/>
  <c r="X18" i="11" s="1"/>
  <c r="AM74" i="1"/>
  <c r="AL58" i="1"/>
  <c r="D23" i="11" s="1"/>
  <c r="AM58" i="1"/>
  <c r="W4" i="11" s="1"/>
  <c r="AM42" i="1"/>
  <c r="AL42" i="1"/>
  <c r="D3" i="11" s="1"/>
  <c r="AM26" i="1"/>
  <c r="E26" i="11" s="1"/>
  <c r="AL26" i="1"/>
  <c r="Z5" i="11" s="1"/>
  <c r="AL10" i="1"/>
  <c r="D17" i="11" s="1"/>
  <c r="AM10" i="1"/>
  <c r="Q4" i="11" s="1"/>
  <c r="AL1310" i="1"/>
  <c r="AM1310" i="1"/>
  <c r="AL1198" i="1"/>
  <c r="AM1198" i="1"/>
  <c r="AL1084" i="1"/>
  <c r="AM1084" i="1"/>
  <c r="AM958" i="1"/>
  <c r="AL958" i="1"/>
  <c r="AM846" i="1"/>
  <c r="AL846" i="1"/>
  <c r="AL718" i="1"/>
  <c r="Q6" i="11" s="1"/>
  <c r="AM718" i="1"/>
  <c r="AM590" i="1"/>
  <c r="P6" i="11" s="1"/>
  <c r="AL590" i="1"/>
  <c r="F16" i="11" s="1"/>
  <c r="AL462" i="1"/>
  <c r="AM462" i="1"/>
  <c r="AL301" i="1"/>
  <c r="C21" i="11" s="1"/>
  <c r="AM301" i="1"/>
  <c r="U3" i="11" s="1"/>
  <c r="AL141" i="1"/>
  <c r="K31" i="11" s="1"/>
  <c r="AM141" i="1"/>
  <c r="AE11" i="11" s="1"/>
  <c r="O515" i="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K26" i="11" s="1"/>
  <c r="AL762" i="1"/>
  <c r="E29" i="11" s="1"/>
  <c r="AM762" i="1"/>
  <c r="AC5" i="11" s="1"/>
  <c r="AL746" i="1"/>
  <c r="AM746" i="1"/>
  <c r="AL730" i="1"/>
  <c r="V19" i="11" s="1"/>
  <c r="AM730" i="1"/>
  <c r="S22" i="11" s="1"/>
  <c r="AL714" i="1"/>
  <c r="U23" i="11" s="1"/>
  <c r="AM714" i="1"/>
  <c r="W21" i="11" s="1"/>
  <c r="AL699" i="1"/>
  <c r="Y2" i="11" s="1"/>
  <c r="AM699" i="1"/>
  <c r="B25" i="11" s="1"/>
  <c r="AL682" i="1"/>
  <c r="P21" i="11" s="1"/>
  <c r="AM682" i="1"/>
  <c r="AL666" i="1"/>
  <c r="AB10" i="11" s="1"/>
  <c r="AM666" i="1"/>
  <c r="AL650" i="1"/>
  <c r="B3" i="11" s="1"/>
  <c r="AM650" i="1"/>
  <c r="C2" i="11" s="1"/>
  <c r="AL634" i="1"/>
  <c r="J22" i="11" s="1"/>
  <c r="AM634" i="1"/>
  <c r="AL618" i="1"/>
  <c r="J30" i="11" s="1"/>
  <c r="AM618" i="1"/>
  <c r="AD10" i="11" s="1"/>
  <c r="AL602" i="1"/>
  <c r="C8" i="11" s="1"/>
  <c r="AM602" i="1"/>
  <c r="AL579" i="1"/>
  <c r="AM579" i="1"/>
  <c r="AL570" i="1"/>
  <c r="B23" i="11" s="1"/>
  <c r="AM570" i="1"/>
  <c r="AL554" i="1"/>
  <c r="AM554" i="1"/>
  <c r="AL538" i="1"/>
  <c r="AM538" i="1"/>
  <c r="AM506" i="1"/>
  <c r="AL506" i="1"/>
  <c r="C26" i="11" s="1"/>
  <c r="AM490" i="1"/>
  <c r="AF6" i="11" s="1"/>
  <c r="AL490" i="1"/>
  <c r="F32" i="11" s="1"/>
  <c r="AM474" i="1"/>
  <c r="AL474" i="1"/>
  <c r="F26" i="11" s="1"/>
  <c r="AM458" i="1"/>
  <c r="AC6" i="11" s="1"/>
  <c r="AL458" i="1"/>
  <c r="F29" i="11" s="1"/>
  <c r="AM442" i="1"/>
  <c r="K20" i="11" s="1"/>
  <c r="AL442" i="1"/>
  <c r="T11" i="11" s="1"/>
  <c r="AL426" i="1"/>
  <c r="AM426" i="1"/>
  <c r="AM410" i="1"/>
  <c r="AL410" i="1"/>
  <c r="AM394" i="1"/>
  <c r="AL394" i="1"/>
  <c r="B31" i="11" s="1"/>
  <c r="AM378" i="1"/>
  <c r="AL378" i="1"/>
  <c r="V30" i="11" s="1"/>
  <c r="AL361" i="1"/>
  <c r="E17" i="11" s="1"/>
  <c r="AM361" i="1"/>
  <c r="AL345" i="1"/>
  <c r="B6" i="11" s="1"/>
  <c r="AM345" i="1"/>
  <c r="AL329" i="1"/>
  <c r="AM329" i="1"/>
  <c r="AL313" i="1"/>
  <c r="S32" i="11" s="1"/>
  <c r="AM313" i="1"/>
  <c r="AL297" i="1"/>
  <c r="X32" i="11" s="1"/>
  <c r="AM297" i="1"/>
  <c r="AF24" i="11" s="1"/>
  <c r="AL281" i="1"/>
  <c r="X7" i="11" s="1"/>
  <c r="AM281" i="1"/>
  <c r="G24" i="11" s="1"/>
  <c r="AL265" i="1"/>
  <c r="M30" i="11" s="1"/>
  <c r="AM265" i="1"/>
  <c r="AD13" i="11" s="1"/>
  <c r="AL248" i="1"/>
  <c r="AC20" i="11" s="1"/>
  <c r="AM248" i="1"/>
  <c r="AL233" i="1"/>
  <c r="U20" i="11" s="1"/>
  <c r="AM233" i="1"/>
  <c r="AL217" i="1"/>
  <c r="O16" i="11" s="1"/>
  <c r="AM217" i="1"/>
  <c r="AL201" i="1"/>
  <c r="O32" i="11" s="1"/>
  <c r="AM201" i="1"/>
  <c r="AL185" i="1"/>
  <c r="I16" i="11" s="1"/>
  <c r="AM185" i="1"/>
  <c r="AL169" i="1"/>
  <c r="G10" i="11" s="1"/>
  <c r="AM169" i="1"/>
  <c r="AM154" i="1"/>
  <c r="B21" i="11" s="1"/>
  <c r="AL154" i="1"/>
  <c r="U2" i="11" s="1"/>
  <c r="AL137" i="1"/>
  <c r="F18" i="11" s="1"/>
  <c r="AM137" i="1"/>
  <c r="AL121" i="1"/>
  <c r="T21" i="11" s="1"/>
  <c r="AM121" i="1"/>
  <c r="AL105" i="1"/>
  <c r="D18" i="11" s="1"/>
  <c r="AM105" i="1"/>
  <c r="R4" i="11" s="1"/>
  <c r="AL89" i="1"/>
  <c r="F3" i="11" s="1"/>
  <c r="AM89" i="1"/>
  <c r="C6" i="11" s="1"/>
  <c r="AL73" i="1"/>
  <c r="F23" i="11" s="1"/>
  <c r="AM73" i="1"/>
  <c r="W6" i="11" s="1"/>
  <c r="AL57" i="1"/>
  <c r="C10" i="11" s="1"/>
  <c r="AM57" i="1"/>
  <c r="AL41" i="1"/>
  <c r="L6" i="11" s="1"/>
  <c r="AM41" i="1"/>
  <c r="F12" i="11" s="1"/>
  <c r="AL25" i="1"/>
  <c r="I15" i="11" s="1"/>
  <c r="AM25" i="1"/>
  <c r="AL9" i="1"/>
  <c r="X22" i="11" s="1"/>
  <c r="AM9" i="1"/>
  <c r="AL1246" i="1"/>
  <c r="AM1246" i="1"/>
  <c r="AL1134" i="1"/>
  <c r="AM1134" i="1"/>
  <c r="AM1006" i="1"/>
  <c r="AL1006" i="1"/>
  <c r="AM862" i="1"/>
  <c r="AL862" i="1"/>
  <c r="AL734" i="1"/>
  <c r="J9" i="11" s="1"/>
  <c r="AM734" i="1"/>
  <c r="I10" i="11" s="1"/>
  <c r="AM606" i="1"/>
  <c r="Z22" i="11" s="1"/>
  <c r="AL606" i="1"/>
  <c r="V26" i="11" s="1"/>
  <c r="AL494" i="1"/>
  <c r="O22" i="11" s="1"/>
  <c r="AM494" i="1"/>
  <c r="AL382" i="1"/>
  <c r="X3" i="11" s="1"/>
  <c r="AM382" i="1"/>
  <c r="AL269" i="1"/>
  <c r="S24" i="11" s="1"/>
  <c r="AM269" i="1"/>
  <c r="AL173" i="1"/>
  <c r="S17" i="11" s="1"/>
  <c r="AM173" i="1"/>
  <c r="AL77" i="1"/>
  <c r="AE32" i="11" s="1"/>
  <c r="AM77" i="1"/>
  <c r="AF31" i="11" s="1"/>
  <c r="AL13" i="1"/>
  <c r="Z30" i="11" s="1"/>
  <c r="AM13" i="1"/>
  <c r="AD26" i="11" s="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S7" i="11" s="1"/>
  <c r="AM713" i="1"/>
  <c r="AL698" i="1"/>
  <c r="AM698" i="1"/>
  <c r="AL681" i="1"/>
  <c r="N25" i="11" s="1"/>
  <c r="AM681" i="1"/>
  <c r="AL665" i="1"/>
  <c r="I21" i="11" s="1"/>
  <c r="AM665" i="1"/>
  <c r="U9" i="11" s="1"/>
  <c r="AL649" i="1"/>
  <c r="AM649" i="1"/>
  <c r="AL633" i="1"/>
  <c r="F4" i="11" s="1"/>
  <c r="AM633" i="1"/>
  <c r="D6" i="11" s="1"/>
  <c r="AL617" i="1"/>
  <c r="AC24" i="11" s="1"/>
  <c r="AM617" i="1"/>
  <c r="AL601" i="1"/>
  <c r="G23" i="11" s="1"/>
  <c r="AM601" i="1"/>
  <c r="AL586" i="1"/>
  <c r="AM586" i="1"/>
  <c r="AL569" i="1"/>
  <c r="H6" i="11" s="1"/>
  <c r="AM569" i="1"/>
  <c r="AL553" i="1"/>
  <c r="AM553" i="1"/>
  <c r="AL505" i="1"/>
  <c r="J25" i="11" s="1"/>
  <c r="AM505" i="1"/>
  <c r="Y10" i="11" s="1"/>
  <c r="AL489" i="1"/>
  <c r="G16" i="11" s="1"/>
  <c r="AM489" i="1"/>
  <c r="AL473" i="1"/>
  <c r="H29" i="11" s="1"/>
  <c r="AM473" i="1"/>
  <c r="AL457" i="1"/>
  <c r="H15" i="11" s="1"/>
  <c r="AM457" i="1"/>
  <c r="O8" i="11" s="1"/>
  <c r="AL441" i="1"/>
  <c r="Q19" i="11" s="1"/>
  <c r="AM441" i="1"/>
  <c r="AL425" i="1"/>
  <c r="I12" i="11" s="1"/>
  <c r="AM425" i="1"/>
  <c r="AL409" i="1"/>
  <c r="J26" i="11" s="1"/>
  <c r="AM409" i="1"/>
  <c r="Z10" i="11" s="1"/>
  <c r="AL393" i="1"/>
  <c r="L17" i="11" s="1"/>
  <c r="AM393" i="1"/>
  <c r="AL377" i="1"/>
  <c r="P4" i="11" s="1"/>
  <c r="AM377" i="1"/>
  <c r="AL360" i="1"/>
  <c r="K9" i="11" s="1"/>
  <c r="AM360" i="1"/>
  <c r="AL344" i="1"/>
  <c r="M17" i="11" s="1"/>
  <c r="AM344" i="1"/>
  <c r="AL328" i="1"/>
  <c r="X16" i="11" s="1"/>
  <c r="AM328" i="1"/>
  <c r="P24" i="11" s="1"/>
  <c r="AM312" i="1"/>
  <c r="AL312" i="1"/>
  <c r="Y11" i="11" s="1"/>
  <c r="AL296" i="1"/>
  <c r="AE4" i="11" s="1"/>
  <c r="AM296" i="1"/>
  <c r="AL280" i="1"/>
  <c r="W27" i="11" s="1"/>
  <c r="AM280" i="1"/>
  <c r="AA23" i="11" s="1"/>
  <c r="AL264" i="1"/>
  <c r="L26" i="11" s="1"/>
  <c r="AM264" i="1"/>
  <c r="AL249" i="1"/>
  <c r="V17" i="11" s="1"/>
  <c r="AM249" i="1"/>
  <c r="Q22" i="11" s="1"/>
  <c r="AL232" i="1"/>
  <c r="Q12" i="11" s="1"/>
  <c r="AM232" i="1"/>
  <c r="AL212" i="1"/>
  <c r="AF23" i="11" s="1"/>
  <c r="AM212" i="1"/>
  <c r="W32" i="11" s="1"/>
  <c r="AL200" i="1"/>
  <c r="U24" i="11" s="1"/>
  <c r="AM200" i="1"/>
  <c r="AL184" i="1"/>
  <c r="N11" i="11" s="1"/>
  <c r="AM184" i="1"/>
  <c r="AM168" i="1"/>
  <c r="AL168" i="1"/>
  <c r="AL152" i="1"/>
  <c r="AE15" i="11" s="1"/>
  <c r="AM152" i="1"/>
  <c r="AL136" i="1"/>
  <c r="I7" i="11" s="1"/>
  <c r="AM136" i="1"/>
  <c r="AL120" i="1"/>
  <c r="I31" i="11" s="1"/>
  <c r="AM120" i="1"/>
  <c r="AL103" i="1"/>
  <c r="N26" i="11" s="1"/>
  <c r="AM103" i="1"/>
  <c r="Z14" i="11" s="1"/>
  <c r="AL88" i="1"/>
  <c r="P26" i="11" s="1"/>
  <c r="AM88" i="1"/>
  <c r="AL72" i="1"/>
  <c r="J7" i="11" s="1"/>
  <c r="AM72" i="1"/>
  <c r="AM56" i="1"/>
  <c r="G12" i="11" s="1"/>
  <c r="AL56" i="1"/>
  <c r="L7" i="11" s="1"/>
  <c r="AM40" i="1"/>
  <c r="AL40" i="1"/>
  <c r="Q13" i="11" s="1"/>
  <c r="AM24" i="1"/>
  <c r="AL24" i="1"/>
  <c r="H23" i="11" s="1"/>
  <c r="AL8" i="1"/>
  <c r="AD33" i="11" s="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F10" i="11" s="1"/>
  <c r="AL775" i="1"/>
  <c r="J32" i="11" s="1"/>
  <c r="AL759" i="1"/>
  <c r="AG19" i="11" s="1"/>
  <c r="AM759" i="1"/>
  <c r="AL744" i="1"/>
  <c r="F27" i="11" s="1"/>
  <c r="AM744" i="1"/>
  <c r="AL728" i="1"/>
  <c r="AM728" i="1"/>
  <c r="AL712" i="1"/>
  <c r="AC28" i="11" s="1"/>
  <c r="AM712" i="1"/>
  <c r="AB29" i="11" s="1"/>
  <c r="AL696" i="1"/>
  <c r="AB7" i="11" s="1"/>
  <c r="AM696" i="1"/>
  <c r="AL680" i="1"/>
  <c r="AM680" i="1"/>
  <c r="AL664" i="1"/>
  <c r="M11" i="11" s="1"/>
  <c r="AM664" i="1"/>
  <c r="AL648" i="1"/>
  <c r="M15" i="11" s="1"/>
  <c r="AM648" i="1"/>
  <c r="AL632" i="1"/>
  <c r="I27" i="11" s="1"/>
  <c r="AM632" i="1"/>
  <c r="AA9" i="11" s="1"/>
  <c r="AL616" i="1"/>
  <c r="G32" i="11" s="1"/>
  <c r="AM616" i="1"/>
  <c r="AL600" i="1"/>
  <c r="B20" i="11" s="1"/>
  <c r="AM600" i="1"/>
  <c r="AL585" i="1"/>
  <c r="M31" i="11" s="1"/>
  <c r="AM585" i="1"/>
  <c r="AE13" i="11" s="1"/>
  <c r="AL568" i="1"/>
  <c r="AC30" i="11" s="1"/>
  <c r="AM568" i="1"/>
  <c r="AD29" i="11" s="1"/>
  <c r="AL552" i="1"/>
  <c r="X23" i="11" s="1"/>
  <c r="AM552" i="1"/>
  <c r="W24" i="11" s="1"/>
  <c r="AL504" i="1"/>
  <c r="N22" i="11" s="1"/>
  <c r="AM504" i="1"/>
  <c r="V14" i="11" s="1"/>
  <c r="AL488" i="1"/>
  <c r="H26" i="11" s="1"/>
  <c r="AM488" i="1"/>
  <c r="AL472" i="1"/>
  <c r="C32" i="11" s="1"/>
  <c r="AM472" i="1"/>
  <c r="AF3" i="11" s="1"/>
  <c r="AL456" i="1"/>
  <c r="P13" i="11" s="1"/>
  <c r="AM456" i="1"/>
  <c r="AL440" i="1"/>
  <c r="AM440" i="1"/>
  <c r="AM424" i="1"/>
  <c r="S8" i="11" s="1"/>
  <c r="AL424" i="1"/>
  <c r="H19" i="11" s="1"/>
  <c r="AL408" i="1"/>
  <c r="AG14" i="11" s="1"/>
  <c r="AM408" i="1"/>
  <c r="N33" i="11" s="1"/>
  <c r="AL392" i="1"/>
  <c r="J19" i="11" s="1"/>
  <c r="AM392" i="1"/>
  <c r="S10" i="11" s="1"/>
  <c r="AL375" i="1"/>
  <c r="L11" i="11" s="1"/>
  <c r="AM375" i="1"/>
  <c r="AL359" i="1"/>
  <c r="J12" i="11" s="1"/>
  <c r="AM359" i="1"/>
  <c r="AL343" i="1"/>
  <c r="AM343" i="1"/>
  <c r="AL327" i="1"/>
  <c r="AF12" i="11" s="1"/>
  <c r="AM327" i="1"/>
  <c r="L32" i="11" s="1"/>
  <c r="AL311" i="1"/>
  <c r="T18" i="11" s="1"/>
  <c r="AM311" i="1"/>
  <c r="AL295" i="1"/>
  <c r="G28" i="11" s="1"/>
  <c r="AM295" i="1"/>
  <c r="AL279" i="1"/>
  <c r="AC17" i="11" s="1"/>
  <c r="AM279" i="1"/>
  <c r="AM259" i="1"/>
  <c r="AL259" i="1"/>
  <c r="AA15" i="11" s="1"/>
  <c r="AL247" i="1"/>
  <c r="AM247" i="1"/>
  <c r="AL231" i="1"/>
  <c r="O25" i="11" s="1"/>
  <c r="AM231" i="1"/>
  <c r="Y15" i="11" s="1"/>
  <c r="AL216" i="1"/>
  <c r="R24" i="11" s="1"/>
  <c r="AM216" i="1"/>
  <c r="AL199" i="1"/>
  <c r="R23" i="11" s="1"/>
  <c r="AM199" i="1"/>
  <c r="AL183" i="1"/>
  <c r="O33" i="11" s="1"/>
  <c r="AM183" i="1"/>
  <c r="AL167" i="1"/>
  <c r="R26" i="11" s="1"/>
  <c r="AM167" i="1"/>
  <c r="Z18" i="11" s="1"/>
  <c r="AL151" i="1"/>
  <c r="AD6" i="11" s="1"/>
  <c r="AM151" i="1"/>
  <c r="F30" i="11" s="1"/>
  <c r="AL135" i="1"/>
  <c r="H24" i="11" s="1"/>
  <c r="AM135" i="1"/>
  <c r="AL119" i="1"/>
  <c r="E7" i="11" s="1"/>
  <c r="AM119" i="1"/>
  <c r="AM108" i="1"/>
  <c r="AL108" i="1"/>
  <c r="F11" i="11" s="1"/>
  <c r="AL87" i="1"/>
  <c r="J27" i="11" s="1"/>
  <c r="AM87" i="1"/>
  <c r="AL71" i="1"/>
  <c r="N4" i="11" s="1"/>
  <c r="AM71" i="1"/>
  <c r="AL55" i="1"/>
  <c r="N6" i="11" s="1"/>
  <c r="AM55" i="1"/>
  <c r="AL39" i="1"/>
  <c r="G2" i="11" s="1"/>
  <c r="AM39" i="1"/>
  <c r="AL23" i="1"/>
  <c r="Q10" i="11" s="1"/>
  <c r="AM23" i="1"/>
  <c r="AL7" i="1"/>
  <c r="P10" i="11" s="1"/>
  <c r="AM7" i="1"/>
  <c r="J16" i="11"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L9" i="11" s="1"/>
  <c r="AM776" i="1"/>
  <c r="AL760" i="1"/>
  <c r="T26" i="11" s="1"/>
  <c r="AM760" i="1"/>
  <c r="Z20" i="11" s="1"/>
  <c r="AM743" i="1"/>
  <c r="AL743" i="1"/>
  <c r="K13" i="11" s="1"/>
  <c r="AM727" i="1"/>
  <c r="AL727" i="1"/>
  <c r="AC2" i="11" s="1"/>
  <c r="AL711" i="1"/>
  <c r="AF2" i="11" s="1"/>
  <c r="AM711" i="1"/>
  <c r="AM695" i="1"/>
  <c r="AL695" i="1"/>
  <c r="AG12" i="11" s="1"/>
  <c r="AM679" i="1"/>
  <c r="AL679" i="1"/>
  <c r="O19" i="11" s="1"/>
  <c r="AL663" i="1"/>
  <c r="O2" i="11" s="1"/>
  <c r="AM663" i="1"/>
  <c r="B15" i="11" s="1"/>
  <c r="AL646" i="1"/>
  <c r="W33" i="11" s="1"/>
  <c r="AM646" i="1"/>
  <c r="AM631" i="1"/>
  <c r="AF5" i="11" s="1"/>
  <c r="AL631" i="1"/>
  <c r="E32" i="11" s="1"/>
  <c r="AM615" i="1"/>
  <c r="AL615" i="1"/>
  <c r="F8" i="11" s="1"/>
  <c r="AM599" i="1"/>
  <c r="AL599" i="1"/>
  <c r="K17" i="11" s="1"/>
  <c r="AM583" i="1"/>
  <c r="AL583" i="1"/>
  <c r="X21" i="11" s="1"/>
  <c r="AM567" i="1"/>
  <c r="AL567" i="1"/>
  <c r="G9" i="11" s="1"/>
  <c r="AM551" i="1"/>
  <c r="AL551" i="1"/>
  <c r="AC32" i="11" s="1"/>
  <c r="AL503" i="1"/>
  <c r="O20" i="11" s="1"/>
  <c r="AM503" i="1"/>
  <c r="AL487" i="1"/>
  <c r="C29" i="11" s="1"/>
  <c r="AM487" i="1"/>
  <c r="AC3" i="11" s="1"/>
  <c r="AL471" i="1"/>
  <c r="K16" i="11" s="1"/>
  <c r="AM471" i="1"/>
  <c r="AL455" i="1"/>
  <c r="D32" i="11" s="1"/>
  <c r="AM455" i="1"/>
  <c r="AF4" i="11" s="1"/>
  <c r="AL439" i="1"/>
  <c r="H32" i="11" s="1"/>
  <c r="AM439" i="1"/>
  <c r="AL423" i="1"/>
  <c r="V24" i="11" s="1"/>
  <c r="AM423" i="1"/>
  <c r="AL407" i="1"/>
  <c r="I4" i="11" s="1"/>
  <c r="AM407" i="1"/>
  <c r="AL391" i="1"/>
  <c r="AM391" i="1"/>
  <c r="AL376" i="1"/>
  <c r="I17" i="11" s="1"/>
  <c r="AM376" i="1"/>
  <c r="AL358" i="1"/>
  <c r="N23" i="11" s="1"/>
  <c r="AM358" i="1"/>
  <c r="W14" i="11" s="1"/>
  <c r="AL342" i="1"/>
  <c r="AE3" i="11" s="1"/>
  <c r="AM342" i="1"/>
  <c r="AL326" i="1"/>
  <c r="AB26" i="11" s="1"/>
  <c r="AM326" i="1"/>
  <c r="AL310" i="1"/>
  <c r="AB21" i="11" s="1"/>
  <c r="AM310" i="1"/>
  <c r="AL294" i="1"/>
  <c r="P25" i="11" s="1"/>
  <c r="AM294" i="1"/>
  <c r="Y16" i="11" s="1"/>
  <c r="AL278" i="1"/>
  <c r="AF20" i="11" s="1"/>
  <c r="AM278" i="1"/>
  <c r="AL263" i="1"/>
  <c r="V7" i="11" s="1"/>
  <c r="AM263" i="1"/>
  <c r="G22" i="11" s="1"/>
  <c r="AL246" i="1"/>
  <c r="I18" i="11" s="1"/>
  <c r="AM246" i="1"/>
  <c r="AL230" i="1"/>
  <c r="AM230" i="1"/>
  <c r="AL215" i="1"/>
  <c r="V27" i="11" s="1"/>
  <c r="AM215" i="1"/>
  <c r="AL198" i="1"/>
  <c r="AD3" i="11" s="1"/>
  <c r="AM198" i="1"/>
  <c r="C30" i="11" s="1"/>
  <c r="AL182" i="1"/>
  <c r="X30" i="11" s="1"/>
  <c r="AM182" i="1"/>
  <c r="AL166" i="1"/>
  <c r="Y30" i="11" s="1"/>
  <c r="AM166" i="1"/>
  <c r="AL150" i="1"/>
  <c r="Z23" i="11" s="1"/>
  <c r="AM150" i="1"/>
  <c r="AL134" i="1"/>
  <c r="L10" i="11" s="1"/>
  <c r="AM134" i="1"/>
  <c r="AL118" i="1"/>
  <c r="F17" i="11" s="1"/>
  <c r="AM118" i="1"/>
  <c r="AL102" i="1"/>
  <c r="J8" i="11" s="1"/>
  <c r="AM102" i="1"/>
  <c r="AL86" i="1"/>
  <c r="O18" i="11" s="1"/>
  <c r="AM86" i="1"/>
  <c r="AM70" i="1"/>
  <c r="AL70" i="1"/>
  <c r="O21" i="11" s="1"/>
  <c r="AM54" i="1"/>
  <c r="AL54" i="1"/>
  <c r="O13" i="11" s="1"/>
  <c r="AM38" i="1"/>
  <c r="AL38" i="1"/>
  <c r="D10" i="11" s="1"/>
  <c r="AM22" i="1"/>
  <c r="AL22" i="1"/>
  <c r="R32" i="11" s="1"/>
  <c r="AL6" i="1"/>
  <c r="AC26" i="11" s="1"/>
  <c r="AM6" i="1"/>
  <c r="AL373" i="1"/>
  <c r="G6" i="11" s="1"/>
  <c r="AM536" i="1"/>
  <c r="X20" i="11" s="1"/>
  <c r="AL536" i="1"/>
  <c r="T24" i="11" s="1"/>
  <c r="AL537" i="1"/>
  <c r="W19" i="11" s="1"/>
  <c r="AM537" i="1"/>
  <c r="AL535" i="1"/>
  <c r="AD28" i="11" s="1"/>
  <c r="AM535" i="1"/>
  <c r="AM534" i="1"/>
  <c r="AL534" i="1"/>
  <c r="AG21" i="11" s="1"/>
  <c r="AL533" i="1"/>
  <c r="Z27" i="11" s="1"/>
  <c r="AM533" i="1"/>
  <c r="AA26" i="11" s="1"/>
  <c r="AL530" i="1"/>
  <c r="AM530" i="1"/>
  <c r="AM532" i="1"/>
  <c r="G4" i="11" s="1"/>
  <c r="AL532" i="1"/>
  <c r="D7" i="11" s="1"/>
  <c r="AM531" i="1"/>
  <c r="AL531" i="1"/>
  <c r="AM529" i="1"/>
  <c r="AL529" i="1"/>
  <c r="B11" i="11" s="1"/>
  <c r="AM528" i="1"/>
  <c r="AL528" i="1"/>
  <c r="M16" i="11" s="1"/>
  <c r="AL527" i="1"/>
  <c r="L22" i="11" s="1"/>
  <c r="AM527" i="1"/>
  <c r="AM526" i="1"/>
  <c r="AL526" i="1"/>
  <c r="Y18" i="11" s="1"/>
  <c r="AM525" i="1"/>
  <c r="O29" i="11" s="1"/>
  <c r="AL525" i="1"/>
  <c r="AC15" i="11" s="1"/>
  <c r="AM522" i="1"/>
  <c r="AL522" i="1"/>
  <c r="AL524" i="1"/>
  <c r="AB30" i="11" s="1"/>
  <c r="AM524" i="1"/>
  <c r="AM519" i="1"/>
  <c r="AL519" i="1"/>
  <c r="C31" i="11" s="1"/>
  <c r="AL523" i="1"/>
  <c r="AA33" i="11" s="1"/>
  <c r="AM523" i="1"/>
  <c r="AM521" i="1"/>
  <c r="H9" i="11" s="1"/>
  <c r="AL521" i="1"/>
  <c r="I8" i="11" s="1"/>
  <c r="AM520" i="1"/>
  <c r="AL520" i="1"/>
  <c r="D26" i="11" s="1"/>
  <c r="AM518" i="1"/>
  <c r="AL518" i="1"/>
  <c r="J6" i="11" s="1"/>
  <c r="AM517" i="1"/>
  <c r="X14" i="11" s="1"/>
  <c r="AL517" i="1"/>
  <c r="N24" i="11" s="1"/>
  <c r="AM516" i="1"/>
  <c r="T19" i="11" s="1"/>
  <c r="AL516" i="1"/>
  <c r="S20" i="11" s="1"/>
  <c r="AL515" i="1"/>
  <c r="W5" i="11" s="1"/>
  <c r="AM515" i="1"/>
  <c r="AM514" i="1"/>
  <c r="AL514" i="1"/>
  <c r="AF15" i="11" s="1"/>
  <c r="AM513" i="1"/>
  <c r="AL513" i="1"/>
  <c r="B17" i="11" s="1"/>
  <c r="AM512" i="1"/>
  <c r="H16" i="11" s="1"/>
  <c r="AL512" i="1"/>
  <c r="P8" i="11" s="1"/>
  <c r="AM511" i="1"/>
  <c r="AL511" i="1"/>
  <c r="M29" i="11" s="1"/>
  <c r="AB1286" i="1"/>
  <c r="AB1238" i="1"/>
  <c r="AB1094" i="1"/>
  <c r="AB995" i="1"/>
  <c r="AB598" i="1"/>
  <c r="AB566" i="1"/>
  <c r="AB1185" i="1"/>
  <c r="AB1183" i="1"/>
  <c r="AB1087" i="1"/>
  <c r="AB1285" i="1"/>
  <c r="AB1237" i="1"/>
  <c r="AB1221" i="1"/>
  <c r="AB1093" i="1"/>
  <c r="AB1077" i="1"/>
  <c r="AB949" i="1"/>
  <c r="AB1268" i="1"/>
  <c r="AB1220" i="1"/>
  <c r="Z1172" i="1"/>
  <c r="Z1076" i="1"/>
  <c r="AB1267" i="1"/>
  <c r="AB1251" i="1"/>
  <c r="AB1203" i="1"/>
  <c r="AB1123" i="1"/>
  <c r="AB1075" i="1"/>
  <c r="AB1027" i="1"/>
  <c r="AB963" i="1"/>
  <c r="AB931" i="1"/>
  <c r="AB1250" i="1"/>
  <c r="AB1058" i="1"/>
  <c r="AB962" i="1"/>
  <c r="AB866" i="1"/>
  <c r="AB1184" i="1"/>
  <c r="AB1040" i="1"/>
  <c r="AB944" i="1"/>
  <c r="AB1039" i="1"/>
  <c r="AB1233" i="1"/>
  <c r="AB897" i="1"/>
  <c r="AB1310" i="1"/>
  <c r="Z1214" i="1"/>
  <c r="AB1070" i="1"/>
  <c r="AB878" i="1"/>
  <c r="AB1105" i="1"/>
  <c r="AB1215" i="1"/>
  <c r="AB1261" i="1"/>
  <c r="AB1197" i="1"/>
  <c r="AB1165" i="1"/>
  <c r="AB1149" i="1"/>
  <c r="AB1069" i="1"/>
  <c r="AB1053" i="1"/>
  <c r="AB909" i="1"/>
  <c r="AB573" i="1"/>
  <c r="AB1292" i="1"/>
  <c r="AB1196" i="1"/>
  <c r="AB1148" i="1"/>
  <c r="AB764" i="1"/>
  <c r="Z1291" i="1"/>
  <c r="AB1275" i="1"/>
  <c r="AB1195" i="1"/>
  <c r="AB1179" i="1"/>
  <c r="AB1131" i="1"/>
  <c r="AB955" i="1"/>
  <c r="Z700" i="1"/>
  <c r="AB1153" i="1"/>
  <c r="AB1274" i="1"/>
  <c r="Z943" i="1"/>
  <c r="AB1273" i="1"/>
  <c r="AB1257" i="1"/>
  <c r="AB1225" i="1"/>
  <c r="AB1177" i="1"/>
  <c r="AB1161" i="1"/>
  <c r="Z1129" i="1"/>
  <c r="AB873" i="1"/>
  <c r="AB1297" i="1"/>
  <c r="AA961" i="1"/>
  <c r="AB1279" i="1"/>
  <c r="AB1304" i="1"/>
  <c r="AB1256" i="1"/>
  <c r="AB1112" i="1"/>
  <c r="AB872" i="1"/>
  <c r="AB728" i="1"/>
  <c r="AB1303" i="1"/>
  <c r="AB1254" i="1"/>
  <c r="AB1239" i="1"/>
  <c r="K14" i="8"/>
  <c r="AB1159" i="1"/>
  <c r="AB1143" i="1"/>
  <c r="AB1095" i="1"/>
  <c r="AB1063" i="1"/>
  <c r="AB1015" i="1"/>
  <c r="AB919" i="1"/>
  <c r="Z807" i="1"/>
  <c r="O483" i="1"/>
  <c r="O467" i="1"/>
  <c r="AC467" i="1" s="1"/>
  <c r="O451" i="1"/>
  <c r="O435" i="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O399" i="1"/>
  <c r="AD399" i="1" s="1"/>
  <c r="O383" i="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631" i="1"/>
  <c r="AD615" i="1"/>
  <c r="AD599" i="1"/>
  <c r="AD583" i="1"/>
  <c r="AD567" i="1"/>
  <c r="AD551" i="1"/>
  <c r="AD535" i="1"/>
  <c r="AD519" i="1"/>
  <c r="AD503" i="1"/>
  <c r="AD455"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66" i="1"/>
  <c r="AD550" i="1"/>
  <c r="AD534" i="1"/>
  <c r="AD518" i="1"/>
  <c r="AD454" i="1"/>
  <c r="AD35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93" i="1"/>
  <c r="AD677" i="1"/>
  <c r="AD662" i="1"/>
  <c r="AD629" i="1"/>
  <c r="AD613" i="1"/>
  <c r="AD597" i="1"/>
  <c r="AD581" i="1"/>
  <c r="AD565" i="1"/>
  <c r="AD549" i="1"/>
  <c r="AD517" i="1"/>
  <c r="AD485" i="1"/>
  <c r="AD470" i="1"/>
  <c r="AD389"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56" i="1"/>
  <c r="AD740" i="1"/>
  <c r="AD724" i="1"/>
  <c r="AD708" i="1"/>
  <c r="AD692" i="1"/>
  <c r="AD676" i="1"/>
  <c r="AD660" i="1"/>
  <c r="AD644" i="1"/>
  <c r="AD628" i="1"/>
  <c r="AD612" i="1"/>
  <c r="AD596" i="1"/>
  <c r="AD580" i="1"/>
  <c r="AD564" i="1"/>
  <c r="AD548" i="1"/>
  <c r="AD515" i="1"/>
  <c r="AD484"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55" i="1"/>
  <c r="AD739" i="1"/>
  <c r="AD723" i="1"/>
  <c r="AD707" i="1"/>
  <c r="AD691" i="1"/>
  <c r="AD675" i="1"/>
  <c r="AD659" i="1"/>
  <c r="AD643" i="1"/>
  <c r="AD627" i="1"/>
  <c r="AD611" i="1"/>
  <c r="AD595" i="1"/>
  <c r="AD584" i="1"/>
  <c r="AD563" i="1"/>
  <c r="AD547" i="1"/>
  <c r="AD531" i="1"/>
  <c r="AD516" i="1"/>
  <c r="AD499" i="1"/>
  <c r="AD483" i="1"/>
  <c r="AD467" i="1"/>
  <c r="AD451" i="1"/>
  <c r="AD435"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546" i="1"/>
  <c r="AD482" i="1"/>
  <c r="AD386" i="1"/>
  <c r="AD338" i="1"/>
  <c r="AD290" i="1"/>
  <c r="AD226"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53" i="1"/>
  <c r="AD737" i="1"/>
  <c r="AD721" i="1"/>
  <c r="AD689" i="1"/>
  <c r="AD673" i="1"/>
  <c r="AD657" i="1"/>
  <c r="AD641" i="1"/>
  <c r="AD625" i="1"/>
  <c r="AD609" i="1"/>
  <c r="AD593" i="1"/>
  <c r="AD577" i="1"/>
  <c r="AD561" i="1"/>
  <c r="AD545" i="1"/>
  <c r="AD529" i="1"/>
  <c r="AD513" i="1"/>
  <c r="AD497" i="1"/>
  <c r="AD36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68" i="1"/>
  <c r="AD752" i="1"/>
  <c r="AD736" i="1"/>
  <c r="AD720" i="1"/>
  <c r="AD704" i="1"/>
  <c r="AD688" i="1"/>
  <c r="AD672" i="1"/>
  <c r="AD656" i="1"/>
  <c r="AD640" i="1"/>
  <c r="AD624" i="1"/>
  <c r="AD608" i="1"/>
  <c r="AD560" i="1"/>
  <c r="AD512" i="1"/>
  <c r="AD480" i="1"/>
  <c r="AD464" i="1"/>
  <c r="AD448" i="1"/>
  <c r="AD400"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87" i="1"/>
  <c r="AD655" i="1"/>
  <c r="AD559" i="1"/>
  <c r="AD543" i="1"/>
  <c r="AD511" i="1"/>
  <c r="AD495" i="1"/>
  <c r="AD415" i="1"/>
  <c r="AD38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18" i="1"/>
  <c r="AD702" i="1"/>
  <c r="AD686" i="1"/>
  <c r="AD670" i="1"/>
  <c r="AD654" i="1"/>
  <c r="AD638" i="1"/>
  <c r="AD606" i="1"/>
  <c r="AD590"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65" i="1"/>
  <c r="AD749" i="1"/>
  <c r="AD733" i="1"/>
  <c r="AD717" i="1"/>
  <c r="AD685" i="1"/>
  <c r="AD669" i="1"/>
  <c r="AD653" i="1"/>
  <c r="AD637" i="1"/>
  <c r="AD605" i="1"/>
  <c r="AD589" i="1"/>
  <c r="AD573" i="1"/>
  <c r="AD557" i="1"/>
  <c r="AD541" i="1"/>
  <c r="AD525" i="1"/>
  <c r="AD509"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732" i="1"/>
  <c r="AD697" i="1"/>
  <c r="AD684" i="1"/>
  <c r="AD668" i="1"/>
  <c r="AD652" i="1"/>
  <c r="AD572" i="1"/>
  <c r="AD540" i="1"/>
  <c r="AD492" i="1"/>
  <c r="AD460" i="1"/>
  <c r="AD428" i="1"/>
  <c r="AD412" i="1"/>
  <c r="AD380" i="1"/>
  <c r="AD364" i="1"/>
  <c r="AD316"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603" i="1"/>
  <c r="AD571" i="1"/>
  <c r="AD539" i="1"/>
  <c r="AD523" i="1"/>
  <c r="AD507" i="1"/>
  <c r="AD491" i="1"/>
  <c r="AD44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78" i="1"/>
  <c r="AD762" i="1"/>
  <c r="AD746" i="1"/>
  <c r="AD730" i="1"/>
  <c r="AD714" i="1"/>
  <c r="AD699" i="1"/>
  <c r="AD682" i="1"/>
  <c r="AD666" i="1"/>
  <c r="AD650" i="1"/>
  <c r="AD634" i="1"/>
  <c r="AD618" i="1"/>
  <c r="AD602" i="1"/>
  <c r="AD579" i="1"/>
  <c r="AD570" i="1"/>
  <c r="AD554" i="1"/>
  <c r="AD522" i="1"/>
  <c r="AD490" i="1"/>
  <c r="AD47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37" i="1"/>
  <c r="AD521" i="1"/>
  <c r="AD505" i="1"/>
  <c r="AD361"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728" i="1"/>
  <c r="AD712" i="1"/>
  <c r="AD696" i="1"/>
  <c r="AD632" i="1"/>
  <c r="AD616" i="1"/>
  <c r="AD600" i="1"/>
  <c r="AD585" i="1"/>
  <c r="AD568" i="1"/>
  <c r="AD536" i="1"/>
  <c r="AD520" i="1"/>
  <c r="AD488" i="1"/>
  <c r="AC1152" i="1"/>
  <c r="AC1297" i="1"/>
  <c r="AC1279" i="1"/>
  <c r="AC1261" i="1"/>
  <c r="AC1243" i="1"/>
  <c r="AC1225" i="1"/>
  <c r="AC1207" i="1"/>
  <c r="AC1183" i="1"/>
  <c r="AC1147" i="1"/>
  <c r="AC1111" i="1"/>
  <c r="AC1075" i="1"/>
  <c r="AC1039" i="1"/>
  <c r="AC956" i="1"/>
  <c r="AC848" i="1"/>
  <c r="AC740" i="1"/>
  <c r="AC632"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77" i="1"/>
  <c r="AC641" i="1"/>
  <c r="AC551" i="1"/>
  <c r="AC539" i="1"/>
  <c r="AC521" i="1"/>
  <c r="AC509" i="1"/>
  <c r="AC497" i="1"/>
  <c r="AC485" i="1"/>
  <c r="AC455" i="1"/>
  <c r="AC443" i="1"/>
  <c r="AC419"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8" i="1"/>
  <c r="AC772" i="1"/>
  <c r="AC766" i="1"/>
  <c r="AC759" i="1"/>
  <c r="AC754" i="1"/>
  <c r="AC748" i="1"/>
  <c r="AC742" i="1"/>
  <c r="AC736" i="1"/>
  <c r="AC730" i="1"/>
  <c r="AC724" i="1"/>
  <c r="AC718" i="1"/>
  <c r="AC712" i="1"/>
  <c r="AC706" i="1"/>
  <c r="AC697" i="1"/>
  <c r="AC694" i="1"/>
  <c r="AC682" i="1"/>
  <c r="AC676" i="1"/>
  <c r="AC670" i="1"/>
  <c r="AC658" i="1"/>
  <c r="AC652" i="1"/>
  <c r="AC647" i="1"/>
  <c r="AC640" i="1"/>
  <c r="AC634" i="1"/>
  <c r="AC628" i="1"/>
  <c r="AC616" i="1"/>
  <c r="AC610" i="1"/>
  <c r="AC598" i="1"/>
  <c r="AC579" i="1"/>
  <c r="AC580" i="1"/>
  <c r="AC568" i="1"/>
  <c r="AC562" i="1"/>
  <c r="AC550" i="1"/>
  <c r="AC538" i="1"/>
  <c r="AC520" i="1"/>
  <c r="AC502" i="1"/>
  <c r="AC490" i="1"/>
  <c r="AC484" i="1"/>
  <c r="AC460" i="1"/>
  <c r="AC454" i="1"/>
  <c r="AC448" i="1"/>
  <c r="AC436" i="1"/>
  <c r="AC412" i="1"/>
  <c r="AC388" i="1"/>
  <c r="AC370" i="1"/>
  <c r="AC364" i="1"/>
  <c r="AC340" i="1"/>
  <c r="AC316" i="1"/>
  <c r="AC292" i="1"/>
  <c r="AC256" i="1"/>
  <c r="AC22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5" i="1"/>
  <c r="AC760" i="1"/>
  <c r="AC753" i="1"/>
  <c r="AC747" i="1"/>
  <c r="AC741" i="1"/>
  <c r="AC735" i="1"/>
  <c r="AC729" i="1"/>
  <c r="AC723" i="1"/>
  <c r="AC717" i="1"/>
  <c r="AC711" i="1"/>
  <c r="AC700" i="1"/>
  <c r="AC693" i="1"/>
  <c r="AC687" i="1"/>
  <c r="AC681" i="1"/>
  <c r="AC675" i="1"/>
  <c r="AC669" i="1"/>
  <c r="AC663" i="1"/>
  <c r="AC657" i="1"/>
  <c r="AC627" i="1"/>
  <c r="AC615" i="1"/>
  <c r="AC609" i="1"/>
  <c r="AC603" i="1"/>
  <c r="AC597" i="1"/>
  <c r="AC584" i="1"/>
  <c r="AC573" i="1"/>
  <c r="AC567" i="1"/>
  <c r="AC561" i="1"/>
  <c r="AC549" i="1"/>
  <c r="AC543" i="1"/>
  <c r="AC537" i="1"/>
  <c r="AC531" i="1"/>
  <c r="AC525" i="1"/>
  <c r="AC519" i="1"/>
  <c r="AC513" i="1"/>
  <c r="AC507" i="1"/>
  <c r="AC495" i="1"/>
  <c r="AC483" i="1"/>
  <c r="AC435" i="1"/>
  <c r="AC369" i="1"/>
  <c r="AC1309" i="1"/>
  <c r="AC1291" i="1"/>
  <c r="AC1273" i="1"/>
  <c r="AC1254" i="1"/>
  <c r="AC1237" i="1"/>
  <c r="AC1219" i="1"/>
  <c r="AC1201" i="1"/>
  <c r="AC1171" i="1"/>
  <c r="AC1135" i="1"/>
  <c r="AC1099" i="1"/>
  <c r="AC1063" i="1"/>
  <c r="AC1023" i="1"/>
  <c r="AC920" i="1"/>
  <c r="AC812" i="1"/>
  <c r="AC704" i="1"/>
  <c r="AC596" i="1"/>
  <c r="AC488"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611" i="1"/>
  <c r="AC599" i="1"/>
  <c r="AC557" i="1"/>
  <c r="AC545" i="1"/>
  <c r="AC516" i="1"/>
  <c r="AC503" i="1"/>
  <c r="AC491" i="1"/>
  <c r="AC389" i="1"/>
  <c r="AC38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36" i="1"/>
  <c r="AC806" i="1"/>
  <c r="AC800" i="1"/>
  <c r="AC770" i="1"/>
  <c r="AC764" i="1"/>
  <c r="AC734" i="1"/>
  <c r="AC728" i="1"/>
  <c r="AC710" i="1"/>
  <c r="AC680" i="1"/>
  <c r="AC674" i="1"/>
  <c r="AC661" i="1"/>
  <c r="AC656" i="1"/>
  <c r="AC608" i="1"/>
  <c r="AC602" i="1"/>
  <c r="AC590" i="1"/>
  <c r="AC572" i="1"/>
  <c r="AC566" i="1"/>
  <c r="AC536" i="1"/>
  <c r="AC464" i="1"/>
  <c r="AC428" i="1"/>
  <c r="AC386" i="1"/>
  <c r="AC356" i="1"/>
  <c r="AC272" i="1"/>
  <c r="AC1305" i="1"/>
  <c r="AC1287" i="1"/>
  <c r="AC1269" i="1"/>
  <c r="AC1251" i="1"/>
  <c r="AC1233" i="1"/>
  <c r="AC1197" i="1"/>
  <c r="AC1165" i="1"/>
  <c r="AC1129" i="1"/>
  <c r="AC1093" i="1"/>
  <c r="AC1057" i="1"/>
  <c r="AC1010" i="1"/>
  <c r="AC902" i="1"/>
  <c r="AC794" i="1"/>
  <c r="AC686"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55" i="1"/>
  <c r="AC749" i="1"/>
  <c r="AC737" i="1"/>
  <c r="AC725" i="1"/>
  <c r="AC713" i="1"/>
  <c r="AC689" i="1"/>
  <c r="AC659" i="1"/>
  <c r="AC646" i="1"/>
  <c r="AC629" i="1"/>
  <c r="AC617" i="1"/>
  <c r="AC605"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746" i="1"/>
  <c r="AC699" i="1"/>
  <c r="AC692" i="1"/>
  <c r="AC644" i="1"/>
  <c r="AC638" i="1"/>
  <c r="AC626" i="1"/>
  <c r="AC585" i="1"/>
  <c r="AC554" i="1"/>
  <c r="AC548" i="1"/>
  <c r="AC518" i="1"/>
  <c r="AC512" i="1"/>
  <c r="AC482"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9" i="1"/>
  <c r="AC763" i="1"/>
  <c r="AC757" i="1"/>
  <c r="AC751" i="1"/>
  <c r="AC745" i="1"/>
  <c r="AC739" i="1"/>
  <c r="AC733" i="1"/>
  <c r="AC727" i="1"/>
  <c r="AC721" i="1"/>
  <c r="AC715" i="1"/>
  <c r="AC709" i="1"/>
  <c r="AC703" i="1"/>
  <c r="AC698" i="1"/>
  <c r="AC691" i="1"/>
  <c r="AC685" i="1"/>
  <c r="AC679" i="1"/>
  <c r="AC673" i="1"/>
  <c r="AC662" i="1"/>
  <c r="AC655" i="1"/>
  <c r="AC649" i="1"/>
  <c r="AC643" i="1"/>
  <c r="AC637" i="1"/>
  <c r="AC631" i="1"/>
  <c r="AC625" i="1"/>
  <c r="AC613" i="1"/>
  <c r="AC601" i="1"/>
  <c r="AC595" i="1"/>
  <c r="AC589" i="1"/>
  <c r="AC583" i="1"/>
  <c r="AC577" i="1"/>
  <c r="AC571" i="1"/>
  <c r="AC565" i="1"/>
  <c r="AC553" i="1"/>
  <c r="AC547" i="1"/>
  <c r="AC541" i="1"/>
  <c r="AC535" i="1"/>
  <c r="AC529" i="1"/>
  <c r="AC523" i="1"/>
  <c r="AC517" i="1"/>
  <c r="AC511" i="1"/>
  <c r="AC505" i="1"/>
  <c r="AC499" i="1"/>
  <c r="AC493" i="1"/>
  <c r="AC470" i="1"/>
  <c r="AC451" i="1"/>
  <c r="AC415" i="1"/>
  <c r="AC361" i="1"/>
  <c r="AC1303" i="1"/>
  <c r="AC1285" i="1"/>
  <c r="AC1267" i="1"/>
  <c r="AC1249" i="1"/>
  <c r="AC1231" i="1"/>
  <c r="AC1213" i="1"/>
  <c r="AC1195" i="1"/>
  <c r="AC1159" i="1"/>
  <c r="AC1123" i="1"/>
  <c r="AC1087" i="1"/>
  <c r="AC1051" i="1"/>
  <c r="AC992" i="1"/>
  <c r="AC884" i="1"/>
  <c r="AC775" i="1"/>
  <c r="AC668" i="1"/>
  <c r="AC560" i="1"/>
  <c r="AC452" i="1"/>
  <c r="AC338"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8" i="1"/>
  <c r="AC762" i="1"/>
  <c r="AC756" i="1"/>
  <c r="AC750" i="1"/>
  <c r="AC744" i="1"/>
  <c r="AC738" i="1"/>
  <c r="AC732" i="1"/>
  <c r="AC726" i="1"/>
  <c r="AC720" i="1"/>
  <c r="AC714" i="1"/>
  <c r="AC708" i="1"/>
  <c r="AC702" i="1"/>
  <c r="AC696" i="1"/>
  <c r="AC690" i="1"/>
  <c r="AC684" i="1"/>
  <c r="AC678" i="1"/>
  <c r="AC672" i="1"/>
  <c r="AC666" i="1"/>
  <c r="AC660" i="1"/>
  <c r="AC654" i="1"/>
  <c r="AC624" i="1"/>
  <c r="AC618" i="1"/>
  <c r="AC612" i="1"/>
  <c r="AC606" i="1"/>
  <c r="AC600" i="1"/>
  <c r="AC570" i="1"/>
  <c r="AC564" i="1"/>
  <c r="AC558" i="1"/>
  <c r="AC540" i="1"/>
  <c r="AC534" i="1"/>
  <c r="AC528" i="1"/>
  <c r="AC522" i="1"/>
  <c r="AC515" i="1"/>
  <c r="AC492" i="1"/>
  <c r="AC480" i="1"/>
  <c r="AC474" i="1"/>
  <c r="AC450" i="1"/>
  <c r="AC31" i="1"/>
  <c r="AC1299" i="1"/>
  <c r="AC1281" i="1"/>
  <c r="AC1263" i="1"/>
  <c r="AC1245" i="1"/>
  <c r="AC1227" i="1"/>
  <c r="AC1209" i="1"/>
  <c r="AC1189" i="1"/>
  <c r="AC1153" i="1"/>
  <c r="AC1117" i="1"/>
  <c r="AC1081" i="1"/>
  <c r="AC1046" i="1"/>
  <c r="AC974" i="1"/>
  <c r="AC866" i="1"/>
  <c r="AC758" i="1"/>
  <c r="AC650"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AV4" i="1"/>
  <c r="AB58" i="1"/>
  <c r="AA180" i="1"/>
  <c r="O178" i="1"/>
  <c r="AD178" i="1" s="1"/>
  <c r="O161" i="1"/>
  <c r="AD161" i="1" s="1"/>
  <c r="O146" i="1"/>
  <c r="AD146" i="1" s="1"/>
  <c r="O130" i="1"/>
  <c r="AD130" i="1" s="1"/>
  <c r="AB4" i="1"/>
  <c r="AA131" i="1"/>
  <c r="AA161" i="1"/>
  <c r="AB112" i="1"/>
  <c r="AV12" i="1"/>
  <c r="O127" i="1"/>
  <c r="AD127" i="1" s="1"/>
  <c r="O144" i="1"/>
  <c r="AD144" i="1" s="1"/>
  <c r="O111" i="1"/>
  <c r="AD111" i="1" s="1"/>
  <c r="AB136" i="1"/>
  <c r="AB130" i="1"/>
  <c r="AV13" i="1"/>
  <c r="AB25" i="1"/>
  <c r="AB115" i="1"/>
  <c r="AB97" i="1"/>
  <c r="AB79" i="1"/>
  <c r="AB61" i="1"/>
  <c r="AB43" i="1"/>
  <c r="Z1313" i="1"/>
  <c r="AA1313" i="1"/>
  <c r="AB1313" i="1"/>
  <c r="Z1307" i="1"/>
  <c r="AA1307" i="1"/>
  <c r="AB1307" i="1"/>
  <c r="Z1301" i="1"/>
  <c r="AA1301" i="1"/>
  <c r="AB1301" i="1"/>
  <c r="Z1295" i="1"/>
  <c r="AA1295" i="1"/>
  <c r="AB1295" i="1"/>
  <c r="Z1289" i="1"/>
  <c r="AA1289" i="1"/>
  <c r="AB1289" i="1"/>
  <c r="Z1283" i="1"/>
  <c r="AA1283" i="1"/>
  <c r="AB1283" i="1"/>
  <c r="Z1277" i="1"/>
  <c r="AA1277" i="1"/>
  <c r="AB1277" i="1"/>
  <c r="Z1271" i="1"/>
  <c r="AA1271" i="1"/>
  <c r="AB1271" i="1"/>
  <c r="Z1265" i="1"/>
  <c r="AA1265" i="1"/>
  <c r="AB1265" i="1"/>
  <c r="AA1259" i="1"/>
  <c r="AB1259" i="1"/>
  <c r="Z1253" i="1"/>
  <c r="AA1253" i="1"/>
  <c r="AB1253" i="1"/>
  <c r="Z1247" i="1"/>
  <c r="AA1247" i="1"/>
  <c r="AB1247" i="1"/>
  <c r="Z1241" i="1"/>
  <c r="AA1241" i="1"/>
  <c r="AB1241" i="1"/>
  <c r="Z1235" i="1"/>
  <c r="AA1235" i="1"/>
  <c r="AB1235" i="1"/>
  <c r="Z1229" i="1"/>
  <c r="AA1229" i="1"/>
  <c r="AB1229" i="1"/>
  <c r="Z1223" i="1"/>
  <c r="AA1223" i="1"/>
  <c r="AB1223" i="1"/>
  <c r="Z1217" i="1"/>
  <c r="AA1217" i="1"/>
  <c r="AB1217" i="1"/>
  <c r="Z1211" i="1"/>
  <c r="AA1211" i="1"/>
  <c r="AB1211" i="1"/>
  <c r="Z1205" i="1"/>
  <c r="AA1205" i="1"/>
  <c r="AB1205" i="1"/>
  <c r="Z1199" i="1"/>
  <c r="AA1199" i="1"/>
  <c r="AB1199" i="1"/>
  <c r="Z1193" i="1"/>
  <c r="AA1193" i="1"/>
  <c r="AB1193" i="1"/>
  <c r="Z1187" i="1"/>
  <c r="AA1187" i="1"/>
  <c r="AB1187" i="1"/>
  <c r="Z1181" i="1"/>
  <c r="AA1181" i="1"/>
  <c r="AB1181" i="1"/>
  <c r="Z1175" i="1"/>
  <c r="AA1175" i="1"/>
  <c r="AB1175" i="1"/>
  <c r="Z1169" i="1"/>
  <c r="AA1169" i="1"/>
  <c r="AB1169" i="1"/>
  <c r="Z1163" i="1"/>
  <c r="AA1163" i="1"/>
  <c r="AB1163" i="1"/>
  <c r="Z1157" i="1"/>
  <c r="AA1157" i="1"/>
  <c r="AB1157" i="1"/>
  <c r="Z1152" i="1"/>
  <c r="AA1152" i="1"/>
  <c r="AB1152" i="1"/>
  <c r="Z1145" i="1"/>
  <c r="AA1145" i="1"/>
  <c r="AB1145" i="1"/>
  <c r="Z1139" i="1"/>
  <c r="AA1139" i="1"/>
  <c r="AB1139" i="1"/>
  <c r="Z1133" i="1"/>
  <c r="AA1133" i="1"/>
  <c r="AB1133" i="1"/>
  <c r="Z1127" i="1"/>
  <c r="AA1127" i="1"/>
  <c r="AB1127" i="1"/>
  <c r="AB1121" i="1"/>
  <c r="AA1121" i="1"/>
  <c r="Z1115" i="1"/>
  <c r="AA1115" i="1"/>
  <c r="AB1115" i="1"/>
  <c r="Z1109" i="1"/>
  <c r="AA1109" i="1"/>
  <c r="AB1109" i="1"/>
  <c r="AA1103" i="1"/>
  <c r="AB1103" i="1"/>
  <c r="Z1097" i="1"/>
  <c r="AA1097" i="1"/>
  <c r="AB1097" i="1"/>
  <c r="Z1091" i="1"/>
  <c r="AA1091" i="1"/>
  <c r="AB1091" i="1"/>
  <c r="Z1086" i="1"/>
  <c r="AA1086" i="1"/>
  <c r="AB1086" i="1"/>
  <c r="Z1079" i="1"/>
  <c r="AA1079" i="1"/>
  <c r="AB1079" i="1"/>
  <c r="AA1073" i="1"/>
  <c r="AB1073" i="1"/>
  <c r="Z1067" i="1"/>
  <c r="AA1067" i="1"/>
  <c r="AB1067" i="1"/>
  <c r="Z1061" i="1"/>
  <c r="AA1061" i="1"/>
  <c r="AB1061" i="1"/>
  <c r="Z1055" i="1"/>
  <c r="AA1055" i="1"/>
  <c r="AB1055" i="1"/>
  <c r="AA1049" i="1"/>
  <c r="AB1049" i="1"/>
  <c r="Z1043" i="1"/>
  <c r="AA1043" i="1"/>
  <c r="AB1043" i="1"/>
  <c r="Z1037" i="1"/>
  <c r="AA1037" i="1"/>
  <c r="AB1037" i="1"/>
  <c r="Z1031" i="1"/>
  <c r="AA1031" i="1"/>
  <c r="AB1031" i="1"/>
  <c r="Z1025" i="1"/>
  <c r="AA1025" i="1"/>
  <c r="AB1025" i="1"/>
  <c r="Z1019" i="1"/>
  <c r="AA1019" i="1"/>
  <c r="AB1019" i="1"/>
  <c r="Z1013" i="1"/>
  <c r="AA1013" i="1"/>
  <c r="AB1013" i="1"/>
  <c r="Z1007" i="1"/>
  <c r="AA1007" i="1"/>
  <c r="AB1007" i="1"/>
  <c r="Z1001" i="1"/>
  <c r="AA1001" i="1"/>
  <c r="AB1001" i="1"/>
  <c r="Z996" i="1"/>
  <c r="AA996" i="1"/>
  <c r="AB996" i="1"/>
  <c r="Z989" i="1"/>
  <c r="AA989" i="1"/>
  <c r="AB989" i="1"/>
  <c r="Z983" i="1"/>
  <c r="AA983" i="1"/>
  <c r="AB983" i="1"/>
  <c r="Z977" i="1"/>
  <c r="AA977" i="1"/>
  <c r="AB977" i="1"/>
  <c r="Z971" i="1"/>
  <c r="AA971" i="1"/>
  <c r="AB971" i="1"/>
  <c r="Z965" i="1"/>
  <c r="AA965" i="1"/>
  <c r="AB965" i="1"/>
  <c r="Z959" i="1"/>
  <c r="AA959" i="1"/>
  <c r="AB959" i="1"/>
  <c r="Z954" i="1"/>
  <c r="AA954" i="1"/>
  <c r="AB954" i="1"/>
  <c r="Z947" i="1"/>
  <c r="AA947" i="1"/>
  <c r="AB947" i="1"/>
  <c r="Z942" i="1"/>
  <c r="AA942" i="1"/>
  <c r="AB942" i="1"/>
  <c r="Z935" i="1"/>
  <c r="AA935" i="1"/>
  <c r="AB935" i="1"/>
  <c r="Z929" i="1"/>
  <c r="AA929" i="1"/>
  <c r="AB929" i="1"/>
  <c r="Z924" i="1"/>
  <c r="AA924" i="1"/>
  <c r="AB924" i="1"/>
  <c r="Z917" i="1"/>
  <c r="AA917" i="1"/>
  <c r="AB917" i="1"/>
  <c r="AA911" i="1"/>
  <c r="AB911" i="1"/>
  <c r="Z905" i="1"/>
  <c r="AA905" i="1"/>
  <c r="AB905" i="1"/>
  <c r="Z899" i="1"/>
  <c r="AA899" i="1"/>
  <c r="AB899" i="1"/>
  <c r="Z893" i="1"/>
  <c r="AA893" i="1"/>
  <c r="AB893" i="1"/>
  <c r="Z887" i="1"/>
  <c r="AA887" i="1"/>
  <c r="AB887" i="1"/>
  <c r="AA881" i="1"/>
  <c r="AB881" i="1"/>
  <c r="Z875" i="1"/>
  <c r="AA875" i="1"/>
  <c r="AB875" i="1"/>
  <c r="Z868" i="1"/>
  <c r="AA868" i="1"/>
  <c r="AB868" i="1"/>
  <c r="Z863" i="1"/>
  <c r="AA863" i="1"/>
  <c r="AB863" i="1"/>
  <c r="Z857" i="1"/>
  <c r="AA857" i="1"/>
  <c r="AB857" i="1"/>
  <c r="Z851" i="1"/>
  <c r="AA851" i="1"/>
  <c r="AB851" i="1"/>
  <c r="Z845" i="1"/>
  <c r="AA845" i="1"/>
  <c r="AB845" i="1"/>
  <c r="AA839" i="1"/>
  <c r="AB839" i="1"/>
  <c r="AA833" i="1"/>
  <c r="AB833" i="1"/>
  <c r="Z827" i="1"/>
  <c r="AA827" i="1"/>
  <c r="AB827" i="1"/>
  <c r="Z821" i="1"/>
  <c r="AA821" i="1"/>
  <c r="AB821" i="1"/>
  <c r="Z815" i="1"/>
  <c r="AA815" i="1"/>
  <c r="AB815" i="1"/>
  <c r="AA809" i="1"/>
  <c r="AB809" i="1"/>
  <c r="Z803" i="1"/>
  <c r="AA803" i="1"/>
  <c r="AB803" i="1"/>
  <c r="Z797" i="1"/>
  <c r="AA797" i="1"/>
  <c r="AB797" i="1"/>
  <c r="Z791" i="1"/>
  <c r="AA791" i="1"/>
  <c r="AB791" i="1"/>
  <c r="Z785" i="1"/>
  <c r="AA785" i="1"/>
  <c r="AB785" i="1"/>
  <c r="Z779" i="1"/>
  <c r="AA779" i="1"/>
  <c r="AB779" i="1"/>
  <c r="Z773" i="1"/>
  <c r="AA773" i="1"/>
  <c r="AB773" i="1"/>
  <c r="AA767" i="1"/>
  <c r="AB767" i="1"/>
  <c r="Z761" i="1"/>
  <c r="AA761" i="1"/>
  <c r="AB761" i="1"/>
  <c r="Z755" i="1"/>
  <c r="AA755" i="1"/>
  <c r="AB755" i="1"/>
  <c r="Z749" i="1"/>
  <c r="AA749" i="1"/>
  <c r="AB749" i="1"/>
  <c r="Z743" i="1"/>
  <c r="AA743" i="1"/>
  <c r="AB743" i="1"/>
  <c r="Z737" i="1"/>
  <c r="AA737" i="1"/>
  <c r="AB737" i="1"/>
  <c r="Z731" i="1"/>
  <c r="AA731" i="1"/>
  <c r="AB731" i="1"/>
  <c r="Z725" i="1"/>
  <c r="AA725" i="1"/>
  <c r="AB725" i="1"/>
  <c r="Z719" i="1"/>
  <c r="AA719" i="1"/>
  <c r="AB719" i="1"/>
  <c r="Z713" i="1"/>
  <c r="AA713" i="1"/>
  <c r="AB713" i="1"/>
  <c r="Z707" i="1"/>
  <c r="AA707" i="1"/>
  <c r="AB707" i="1"/>
  <c r="Z701" i="1"/>
  <c r="AA701" i="1"/>
  <c r="AB701" i="1"/>
  <c r="Z695" i="1"/>
  <c r="AA695" i="1"/>
  <c r="AB695" i="1"/>
  <c r="AA689" i="1"/>
  <c r="AB689" i="1"/>
  <c r="Z683" i="1"/>
  <c r="AA683" i="1"/>
  <c r="AB683" i="1"/>
  <c r="AA677" i="1"/>
  <c r="AB677" i="1"/>
  <c r="Z671" i="1"/>
  <c r="AA671" i="1"/>
  <c r="AB671" i="1"/>
  <c r="AA665" i="1"/>
  <c r="AB665" i="1"/>
  <c r="Z659" i="1"/>
  <c r="AA659" i="1"/>
  <c r="AB659" i="1"/>
  <c r="Z653" i="1"/>
  <c r="AA653" i="1"/>
  <c r="AB653" i="1"/>
  <c r="Z646" i="1"/>
  <c r="AA646" i="1"/>
  <c r="AB646" i="1"/>
  <c r="Z641" i="1"/>
  <c r="AA641" i="1"/>
  <c r="AB641" i="1"/>
  <c r="Z635" i="1"/>
  <c r="AA635" i="1"/>
  <c r="AB635" i="1"/>
  <c r="Z629" i="1"/>
  <c r="AA629" i="1"/>
  <c r="AB629" i="1"/>
  <c r="AA623" i="1"/>
  <c r="AB623" i="1"/>
  <c r="Z617" i="1"/>
  <c r="AA617" i="1"/>
  <c r="AB617" i="1"/>
  <c r="Z611" i="1"/>
  <c r="AA611" i="1"/>
  <c r="AB611" i="1"/>
  <c r="Z605" i="1"/>
  <c r="AA605" i="1"/>
  <c r="AB605" i="1"/>
  <c r="Z599" i="1"/>
  <c r="AA599" i="1"/>
  <c r="AB599" i="1"/>
  <c r="AA593" i="1"/>
  <c r="AB593" i="1"/>
  <c r="Z587" i="1"/>
  <c r="AA587" i="1"/>
  <c r="AB587" i="1"/>
  <c r="AA581" i="1"/>
  <c r="AB581" i="1"/>
  <c r="Z575" i="1"/>
  <c r="AA575" i="1"/>
  <c r="AB575" i="1"/>
  <c r="Z569" i="1"/>
  <c r="AA569" i="1"/>
  <c r="AB569" i="1"/>
  <c r="Z563" i="1"/>
  <c r="AA563" i="1"/>
  <c r="AB563" i="1"/>
  <c r="Z557" i="1"/>
  <c r="AA557" i="1"/>
  <c r="AB557" i="1"/>
  <c r="Z551" i="1"/>
  <c r="AA551" i="1"/>
  <c r="AB551" i="1"/>
  <c r="Z545" i="1"/>
  <c r="AA545" i="1"/>
  <c r="AB545" i="1"/>
  <c r="AA539" i="1"/>
  <c r="AB539" i="1"/>
  <c r="Z533" i="1"/>
  <c r="AA533" i="1"/>
  <c r="AB533" i="1"/>
  <c r="Z527" i="1"/>
  <c r="AA527" i="1"/>
  <c r="AB527" i="1"/>
  <c r="Z521" i="1"/>
  <c r="AA521" i="1"/>
  <c r="AB521" i="1"/>
  <c r="Z516" i="1"/>
  <c r="AA516" i="1"/>
  <c r="AB516" i="1"/>
  <c r="Z509" i="1"/>
  <c r="AA509" i="1"/>
  <c r="AB509" i="1"/>
  <c r="AA503" i="1"/>
  <c r="AB503" i="1"/>
  <c r="Z497" i="1"/>
  <c r="AA497" i="1"/>
  <c r="AB497" i="1"/>
  <c r="Z491" i="1"/>
  <c r="AA491" i="1"/>
  <c r="AB491" i="1"/>
  <c r="Z485" i="1"/>
  <c r="AA485" i="1"/>
  <c r="AB485" i="1"/>
  <c r="Z479" i="1"/>
  <c r="AA479" i="1"/>
  <c r="AB479" i="1"/>
  <c r="AA473" i="1"/>
  <c r="AB473" i="1"/>
  <c r="Z467" i="1"/>
  <c r="AA467" i="1"/>
  <c r="AB467" i="1"/>
  <c r="AA461" i="1"/>
  <c r="AB461" i="1"/>
  <c r="Z455" i="1"/>
  <c r="AA455" i="1"/>
  <c r="AB455" i="1"/>
  <c r="AA449" i="1"/>
  <c r="AB449" i="1"/>
  <c r="Z443" i="1"/>
  <c r="AA443" i="1"/>
  <c r="AB443" i="1"/>
  <c r="Z437" i="1"/>
  <c r="AA437" i="1"/>
  <c r="AB437" i="1"/>
  <c r="Z431" i="1"/>
  <c r="AA431" i="1"/>
  <c r="AB431" i="1"/>
  <c r="Z425" i="1"/>
  <c r="AA425" i="1"/>
  <c r="AB425" i="1"/>
  <c r="AA419" i="1"/>
  <c r="AB419" i="1"/>
  <c r="Z413" i="1"/>
  <c r="AA413" i="1"/>
  <c r="AB413" i="1"/>
  <c r="Z407" i="1"/>
  <c r="AA407" i="1"/>
  <c r="AB407" i="1"/>
  <c r="AA401" i="1"/>
  <c r="AB401" i="1"/>
  <c r="Z395" i="1"/>
  <c r="AA395" i="1"/>
  <c r="AB395" i="1"/>
  <c r="Z389" i="1"/>
  <c r="AA389" i="1"/>
  <c r="AB389" i="1"/>
  <c r="Z383" i="1"/>
  <c r="AA383" i="1"/>
  <c r="AB383" i="1"/>
  <c r="Z377" i="1"/>
  <c r="AA377" i="1"/>
  <c r="AB377" i="1"/>
  <c r="AA371" i="1"/>
  <c r="AB371" i="1"/>
  <c r="Z365" i="1"/>
  <c r="AA365" i="1"/>
  <c r="AB365" i="1"/>
  <c r="Z359" i="1"/>
  <c r="AA359" i="1"/>
  <c r="AB359" i="1"/>
  <c r="Z353" i="1"/>
  <c r="AA353" i="1"/>
  <c r="AB353" i="1"/>
  <c r="AA347" i="1"/>
  <c r="AB347" i="1"/>
  <c r="Z341" i="1"/>
  <c r="AA341" i="1"/>
  <c r="AB341" i="1"/>
  <c r="Z335" i="1"/>
  <c r="AA335" i="1"/>
  <c r="AB335" i="1"/>
  <c r="Z329" i="1"/>
  <c r="AA329" i="1"/>
  <c r="AB329" i="1"/>
  <c r="Z323" i="1"/>
  <c r="AA323" i="1"/>
  <c r="AB323" i="1"/>
  <c r="Z317" i="1"/>
  <c r="AA317" i="1"/>
  <c r="AB317" i="1"/>
  <c r="Z311" i="1"/>
  <c r="AA311" i="1"/>
  <c r="AB311" i="1"/>
  <c r="Z305" i="1"/>
  <c r="AA305" i="1"/>
  <c r="AB305" i="1"/>
  <c r="AA299" i="1"/>
  <c r="AB299" i="1"/>
  <c r="Z293" i="1"/>
  <c r="AA293" i="1"/>
  <c r="AB293" i="1"/>
  <c r="AA288" i="1"/>
  <c r="AB288" i="1"/>
  <c r="AA281" i="1"/>
  <c r="AB281" i="1"/>
  <c r="AA275" i="1"/>
  <c r="AB275" i="1"/>
  <c r="Z269" i="1"/>
  <c r="AA269" i="1"/>
  <c r="AB269" i="1"/>
  <c r="Z259" i="1"/>
  <c r="AA259" i="1"/>
  <c r="AB259" i="1"/>
  <c r="Z257" i="1"/>
  <c r="AA257" i="1"/>
  <c r="AB257" i="1"/>
  <c r="Z251" i="1"/>
  <c r="AA251" i="1"/>
  <c r="AB251" i="1"/>
  <c r="Z245" i="1"/>
  <c r="AA245" i="1"/>
  <c r="AB245" i="1"/>
  <c r="Z239" i="1"/>
  <c r="AA239" i="1"/>
  <c r="AB239" i="1"/>
  <c r="Z233" i="1"/>
  <c r="AA233" i="1"/>
  <c r="AB233" i="1"/>
  <c r="Z227" i="1"/>
  <c r="AA227" i="1"/>
  <c r="AB227" i="1"/>
  <c r="Z221" i="1"/>
  <c r="AA221" i="1"/>
  <c r="AB221" i="1"/>
  <c r="Z216" i="1"/>
  <c r="AA216" i="1"/>
  <c r="AB216" i="1"/>
  <c r="Z209" i="1"/>
  <c r="AA209" i="1"/>
  <c r="AB209" i="1"/>
  <c r="Z203" i="1"/>
  <c r="AA203" i="1"/>
  <c r="AB203" i="1"/>
  <c r="Z197" i="1"/>
  <c r="AA197" i="1"/>
  <c r="AB197" i="1"/>
  <c r="Z191" i="1"/>
  <c r="AA191" i="1"/>
  <c r="AB191" i="1"/>
  <c r="Z185" i="1"/>
  <c r="AA185" i="1"/>
  <c r="AB185" i="1"/>
  <c r="Z179" i="1"/>
  <c r="AA179" i="1"/>
  <c r="AB179" i="1"/>
  <c r="AA173" i="1"/>
  <c r="AB173" i="1"/>
  <c r="Z167" i="1"/>
  <c r="AA167" i="1"/>
  <c r="AB167" i="1"/>
  <c r="Z162" i="1"/>
  <c r="AA162" i="1"/>
  <c r="AB162" i="1"/>
  <c r="Z153" i="1"/>
  <c r="AA153" i="1"/>
  <c r="AB153" i="1"/>
  <c r="Z149" i="1"/>
  <c r="AA149" i="1"/>
  <c r="AB149" i="1"/>
  <c r="Z144" i="1"/>
  <c r="AA144" i="1"/>
  <c r="AB144" i="1"/>
  <c r="Z125" i="1"/>
  <c r="AA125" i="1"/>
  <c r="AB125" i="1"/>
  <c r="Z1314" i="1"/>
  <c r="AA1314" i="1"/>
  <c r="AB1314" i="1"/>
  <c r="Z1308" i="1"/>
  <c r="AA1308" i="1"/>
  <c r="AB1308" i="1"/>
  <c r="Z1302" i="1"/>
  <c r="AA1302" i="1"/>
  <c r="AB1302" i="1"/>
  <c r="Z1296" i="1"/>
  <c r="AA1296" i="1"/>
  <c r="AB1296" i="1"/>
  <c r="Z1290" i="1"/>
  <c r="AA1290" i="1"/>
  <c r="AB1290" i="1"/>
  <c r="BL23" i="5"/>
  <c r="AA1284" i="1"/>
  <c r="AB1284" i="1"/>
  <c r="Z1278" i="1"/>
  <c r="AA1278" i="1"/>
  <c r="AB1278" i="1"/>
  <c r="Z1272" i="1"/>
  <c r="AB1272" i="1"/>
  <c r="Z1266" i="1"/>
  <c r="AA1266" i="1"/>
  <c r="AB1266" i="1"/>
  <c r="Z1260" i="1"/>
  <c r="AA1260" i="1"/>
  <c r="AB1260" i="1"/>
  <c r="Z1255" i="1"/>
  <c r="AA1255" i="1"/>
  <c r="AB1255" i="1"/>
  <c r="Z1248" i="1"/>
  <c r="AA1248" i="1"/>
  <c r="AB1248" i="1"/>
  <c r="Z1242" i="1"/>
  <c r="AA1242" i="1"/>
  <c r="AB1242" i="1"/>
  <c r="Z1236" i="1"/>
  <c r="AB1236" i="1"/>
  <c r="Z1230" i="1"/>
  <c r="AA1230" i="1"/>
  <c r="AB1230" i="1"/>
  <c r="Z1224" i="1"/>
  <c r="AA1224" i="1"/>
  <c r="AB1224" i="1"/>
  <c r="Z1218" i="1"/>
  <c r="AA1218" i="1"/>
  <c r="AB1218" i="1"/>
  <c r="Z1212" i="1"/>
  <c r="AA1212" i="1"/>
  <c r="AB1212" i="1"/>
  <c r="Z1206" i="1"/>
  <c r="AA1206" i="1"/>
  <c r="AB1206" i="1"/>
  <c r="Z1200" i="1"/>
  <c r="AA1200" i="1"/>
  <c r="AB1200" i="1"/>
  <c r="Z1194" i="1"/>
  <c r="AA1194" i="1"/>
  <c r="AB1194" i="1"/>
  <c r="Z1188" i="1"/>
  <c r="AA1188" i="1"/>
  <c r="AB1188" i="1"/>
  <c r="Z1182" i="1"/>
  <c r="AA1182" i="1"/>
  <c r="AB1182" i="1"/>
  <c r="Z1176" i="1"/>
  <c r="AA1176" i="1"/>
  <c r="AB1176" i="1"/>
  <c r="Z1170" i="1"/>
  <c r="AA1170" i="1"/>
  <c r="AB1170" i="1"/>
  <c r="Z1164" i="1"/>
  <c r="AB1164" i="1"/>
  <c r="AA1158" i="1"/>
  <c r="AB1158" i="1"/>
  <c r="Z1151" i="1"/>
  <c r="AA1151" i="1"/>
  <c r="AB1151" i="1"/>
  <c r="Z1146" i="1"/>
  <c r="AA1146" i="1"/>
  <c r="AB1146" i="1"/>
  <c r="Z1140" i="1"/>
  <c r="AA1140" i="1"/>
  <c r="AB1140" i="1"/>
  <c r="Z1134" i="1"/>
  <c r="AA1134" i="1"/>
  <c r="AB1134" i="1"/>
  <c r="Z1128" i="1"/>
  <c r="AA1128" i="1"/>
  <c r="AB1128" i="1"/>
  <c r="Z1122" i="1"/>
  <c r="AA1122" i="1"/>
  <c r="AB1122" i="1"/>
  <c r="Z1116" i="1"/>
  <c r="AA1116" i="1"/>
  <c r="AB1116" i="1"/>
  <c r="Z1110" i="1"/>
  <c r="AA1110" i="1"/>
  <c r="AB1110" i="1"/>
  <c r="Z1104" i="1"/>
  <c r="AA1104" i="1"/>
  <c r="AB1104" i="1"/>
  <c r="AA1098" i="1"/>
  <c r="AB1098" i="1"/>
  <c r="Z1092" i="1"/>
  <c r="AB1092" i="1"/>
  <c r="AA1092" i="1"/>
  <c r="Z1084" i="1"/>
  <c r="AB1084" i="1"/>
  <c r="Z1080" i="1"/>
  <c r="AA1080" i="1"/>
  <c r="AB1080" i="1"/>
  <c r="Z1074" i="1"/>
  <c r="AA1074" i="1"/>
  <c r="AB1074" i="1"/>
  <c r="AA1068" i="1"/>
  <c r="AB1068" i="1"/>
  <c r="Z1062" i="1"/>
  <c r="AA1062" i="1"/>
  <c r="AB1062" i="1"/>
  <c r="Z1056" i="1"/>
  <c r="AA1056" i="1"/>
  <c r="AB1056" i="1"/>
  <c r="Z1050" i="1"/>
  <c r="AA1050" i="1"/>
  <c r="AB1050" i="1"/>
  <c r="Z1045" i="1"/>
  <c r="AA1045" i="1"/>
  <c r="AB1045" i="1"/>
  <c r="Z1038" i="1"/>
  <c r="AA1038" i="1"/>
  <c r="AB1038" i="1"/>
  <c r="Z1032" i="1"/>
  <c r="AA1032" i="1"/>
  <c r="AB1032" i="1"/>
  <c r="AA1026" i="1"/>
  <c r="AB1026" i="1"/>
  <c r="Z1020" i="1"/>
  <c r="AA1020" i="1"/>
  <c r="AB1020" i="1"/>
  <c r="Z1014" i="1"/>
  <c r="AA1014" i="1"/>
  <c r="AB1014" i="1"/>
  <c r="Z1008" i="1"/>
  <c r="AA1008" i="1"/>
  <c r="AB1008" i="1"/>
  <c r="Z1002" i="1"/>
  <c r="AA1002" i="1"/>
  <c r="AB1002" i="1"/>
  <c r="Z997" i="1"/>
  <c r="AA997" i="1"/>
  <c r="AB997" i="1"/>
  <c r="Z990" i="1"/>
  <c r="AA990" i="1"/>
  <c r="AB990" i="1"/>
  <c r="Z984" i="1"/>
  <c r="AA984" i="1"/>
  <c r="AB984" i="1"/>
  <c r="Z978" i="1"/>
  <c r="AA978" i="1"/>
  <c r="AB978" i="1"/>
  <c r="Z972" i="1"/>
  <c r="AA972" i="1"/>
  <c r="AB972" i="1"/>
  <c r="Z966" i="1"/>
  <c r="AA966" i="1"/>
  <c r="AB966" i="1"/>
  <c r="AA960" i="1"/>
  <c r="AB960" i="1"/>
  <c r="Z950" i="1"/>
  <c r="AA950" i="1"/>
  <c r="AB950" i="1"/>
  <c r="Z948" i="1"/>
  <c r="AA948" i="1"/>
  <c r="AB948" i="1"/>
  <c r="Z939" i="1"/>
  <c r="AA939" i="1"/>
  <c r="AB939" i="1"/>
  <c r="Z936" i="1"/>
  <c r="AA936" i="1"/>
  <c r="AB936" i="1"/>
  <c r="Z930" i="1"/>
  <c r="AA930" i="1"/>
  <c r="AB930" i="1"/>
  <c r="AA925" i="1"/>
  <c r="AB925" i="1"/>
  <c r="Z918" i="1"/>
  <c r="AA918" i="1"/>
  <c r="AB918" i="1"/>
  <c r="Z912" i="1"/>
  <c r="AA912" i="1"/>
  <c r="AB912" i="1"/>
  <c r="Z906" i="1"/>
  <c r="AA906" i="1"/>
  <c r="Z900" i="1"/>
  <c r="AA900" i="1"/>
  <c r="Z896" i="1"/>
  <c r="AA896" i="1"/>
  <c r="Z888" i="1"/>
  <c r="AA888" i="1"/>
  <c r="AB888" i="1"/>
  <c r="Z882" i="1"/>
  <c r="AA882" i="1"/>
  <c r="Z876" i="1"/>
  <c r="AA876" i="1"/>
  <c r="AB876" i="1"/>
  <c r="Z870" i="1"/>
  <c r="AA870" i="1"/>
  <c r="Z864" i="1"/>
  <c r="AA864" i="1"/>
  <c r="Z859" i="1"/>
  <c r="AA859" i="1"/>
  <c r="AA852" i="1"/>
  <c r="AB852" i="1"/>
  <c r="Z846" i="1"/>
  <c r="AA846" i="1"/>
  <c r="AB846" i="1"/>
  <c r="Z840" i="1"/>
  <c r="AA840" i="1"/>
  <c r="AB840" i="1"/>
  <c r="Z834" i="1"/>
  <c r="AA834" i="1"/>
  <c r="Z828" i="1"/>
  <c r="AA828" i="1"/>
  <c r="BJ11" i="5"/>
  <c r="AA822" i="1"/>
  <c r="AB822" i="1"/>
  <c r="Z816" i="1"/>
  <c r="AA816" i="1"/>
  <c r="AB816" i="1"/>
  <c r="Z810" i="1"/>
  <c r="AA810" i="1"/>
  <c r="AB810" i="1"/>
  <c r="Z804" i="1"/>
  <c r="AA804" i="1"/>
  <c r="AB804" i="1"/>
  <c r="Z798" i="1"/>
  <c r="AA798" i="1"/>
  <c r="Z792" i="1"/>
  <c r="AA792" i="1"/>
  <c r="Z786" i="1"/>
  <c r="AA786" i="1"/>
  <c r="AB786" i="1"/>
  <c r="Z780" i="1"/>
  <c r="AA780" i="1"/>
  <c r="AB780" i="1"/>
  <c r="Z774" i="1"/>
  <c r="AA774" i="1"/>
  <c r="AB774" i="1"/>
  <c r="Z768" i="1"/>
  <c r="AA768" i="1"/>
  <c r="AB768" i="1"/>
  <c r="Z762" i="1"/>
  <c r="AA762" i="1"/>
  <c r="Z750" i="1"/>
  <c r="AA750" i="1"/>
  <c r="AB750" i="1"/>
  <c r="Z744" i="1"/>
  <c r="AA744" i="1"/>
  <c r="AB744" i="1"/>
  <c r="Z738" i="1"/>
  <c r="AA738" i="1"/>
  <c r="AB738" i="1"/>
  <c r="AA732" i="1"/>
  <c r="AB732" i="1"/>
  <c r="Z726" i="1"/>
  <c r="AA726" i="1"/>
  <c r="Z720" i="1"/>
  <c r="AA720" i="1"/>
  <c r="Z714" i="1"/>
  <c r="AA714" i="1"/>
  <c r="AB714" i="1"/>
  <c r="Z708" i="1"/>
  <c r="AA708" i="1"/>
  <c r="AB708" i="1"/>
  <c r="Z702" i="1"/>
  <c r="AA702" i="1"/>
  <c r="AB702" i="1"/>
  <c r="AA696" i="1"/>
  <c r="AB696" i="1"/>
  <c r="Z678" i="1"/>
  <c r="AA678" i="1"/>
  <c r="AB678" i="1"/>
  <c r="Z672" i="1"/>
  <c r="AA672" i="1"/>
  <c r="AB672" i="1"/>
  <c r="Z666" i="1"/>
  <c r="AA666" i="1"/>
  <c r="AB666" i="1"/>
  <c r="Z660" i="1"/>
  <c r="AA660" i="1"/>
  <c r="AB660" i="1"/>
  <c r="Z654" i="1"/>
  <c r="AA654" i="1"/>
  <c r="Z648" i="1"/>
  <c r="AA648" i="1"/>
  <c r="Z642" i="1"/>
  <c r="AA642" i="1"/>
  <c r="AB642" i="1"/>
  <c r="Z636" i="1"/>
  <c r="AA636" i="1"/>
  <c r="AB636" i="1"/>
  <c r="Z630" i="1"/>
  <c r="AA630" i="1"/>
  <c r="AB630" i="1"/>
  <c r="Z624" i="1"/>
  <c r="AA624" i="1"/>
  <c r="AB624" i="1"/>
  <c r="Z618" i="1"/>
  <c r="AA618" i="1"/>
  <c r="Z612" i="1"/>
  <c r="AA612" i="1"/>
  <c r="Z606" i="1"/>
  <c r="AA606" i="1"/>
  <c r="AB606" i="1"/>
  <c r="AA600" i="1"/>
  <c r="AB600" i="1"/>
  <c r="Z594" i="1"/>
  <c r="AA594" i="1"/>
  <c r="AB594" i="1"/>
  <c r="Z588" i="1"/>
  <c r="AA588" i="1"/>
  <c r="AB588" i="1"/>
  <c r="Z582" i="1"/>
  <c r="AA582" i="1"/>
  <c r="AA576" i="1"/>
  <c r="AB576" i="1"/>
  <c r="AA570" i="1"/>
  <c r="AB570" i="1"/>
  <c r="Z564" i="1"/>
  <c r="AA564" i="1"/>
  <c r="AB564" i="1"/>
  <c r="Z558" i="1"/>
  <c r="AA558" i="1"/>
  <c r="AB558" i="1"/>
  <c r="Z552" i="1"/>
  <c r="AA552" i="1"/>
  <c r="AB552" i="1"/>
  <c r="Z546" i="1"/>
  <c r="AA546" i="1"/>
  <c r="AB546" i="1"/>
  <c r="Z540" i="1"/>
  <c r="AA540" i="1"/>
  <c r="AB540" i="1"/>
  <c r="Z534" i="1"/>
  <c r="AA534" i="1"/>
  <c r="AB534" i="1"/>
  <c r="Z528" i="1"/>
  <c r="AA528" i="1"/>
  <c r="AB528" i="1"/>
  <c r="Z522" i="1"/>
  <c r="AA522" i="1"/>
  <c r="AB522" i="1"/>
  <c r="AA515" i="1"/>
  <c r="AB515" i="1"/>
  <c r="Z510" i="1"/>
  <c r="AA510" i="1"/>
  <c r="AB510" i="1"/>
  <c r="Z504" i="1"/>
  <c r="AA504" i="1"/>
  <c r="Z498" i="1"/>
  <c r="AA498" i="1"/>
  <c r="AB498" i="1"/>
  <c r="Z492" i="1"/>
  <c r="AA492" i="1"/>
  <c r="AB492" i="1"/>
  <c r="Z486" i="1"/>
  <c r="AA486" i="1"/>
  <c r="Z480" i="1"/>
  <c r="AA480" i="1"/>
  <c r="AB480" i="1"/>
  <c r="Z474" i="1"/>
  <c r="AA474" i="1"/>
  <c r="AB474" i="1"/>
  <c r="Z468" i="1"/>
  <c r="AA468" i="1"/>
  <c r="Z462" i="1"/>
  <c r="AA462" i="1"/>
  <c r="AB462" i="1"/>
  <c r="Z456" i="1"/>
  <c r="AA456" i="1"/>
  <c r="AB456" i="1"/>
  <c r="Z444" i="1"/>
  <c r="AA444" i="1"/>
  <c r="AB444" i="1"/>
  <c r="Z438" i="1"/>
  <c r="AA438" i="1"/>
  <c r="AB438" i="1"/>
  <c r="Z426" i="1"/>
  <c r="AA426" i="1"/>
  <c r="AB426" i="1"/>
  <c r="Z420" i="1"/>
  <c r="AA420" i="1"/>
  <c r="AB420" i="1"/>
  <c r="Z414" i="1"/>
  <c r="AA414" i="1"/>
  <c r="Z408" i="1"/>
  <c r="AA408" i="1"/>
  <c r="AB408" i="1"/>
  <c r="AA402" i="1"/>
  <c r="AB402" i="1"/>
  <c r="Z396" i="1"/>
  <c r="AA396" i="1"/>
  <c r="Z390" i="1"/>
  <c r="AA390" i="1"/>
  <c r="AB390" i="1"/>
  <c r="Z384" i="1"/>
  <c r="AA384" i="1"/>
  <c r="AB384" i="1"/>
  <c r="Z378" i="1"/>
  <c r="AA378" i="1"/>
  <c r="Z372" i="1"/>
  <c r="AA372" i="1"/>
  <c r="AB372" i="1"/>
  <c r="Z366" i="1"/>
  <c r="AA366" i="1"/>
  <c r="AB366" i="1"/>
  <c r="Z360" i="1"/>
  <c r="AA360" i="1"/>
  <c r="Z354" i="1"/>
  <c r="AA354" i="1"/>
  <c r="AB354" i="1"/>
  <c r="Z348" i="1"/>
  <c r="AA348" i="1"/>
  <c r="AB348" i="1"/>
  <c r="Z342" i="1"/>
  <c r="AA342" i="1"/>
  <c r="Z336" i="1"/>
  <c r="AA336" i="1"/>
  <c r="AB336" i="1"/>
  <c r="Z330" i="1"/>
  <c r="AA330" i="1"/>
  <c r="AB330" i="1"/>
  <c r="AA318" i="1"/>
  <c r="AB318" i="1"/>
  <c r="AA312" i="1"/>
  <c r="AB312" i="1"/>
  <c r="Z306" i="1"/>
  <c r="AA306" i="1"/>
  <c r="AA300" i="1"/>
  <c r="AB300" i="1"/>
  <c r="AA294" i="1"/>
  <c r="AB294" i="1"/>
  <c r="Z289" i="1"/>
  <c r="AA289" i="1"/>
  <c r="Z282" i="1"/>
  <c r="AA282" i="1"/>
  <c r="AB282" i="1"/>
  <c r="Z276" i="1"/>
  <c r="AA276" i="1"/>
  <c r="AB276" i="1"/>
  <c r="Z264" i="1"/>
  <c r="AA264" i="1"/>
  <c r="AB264" i="1"/>
  <c r="Z258" i="1"/>
  <c r="AA258" i="1"/>
  <c r="AB258" i="1"/>
  <c r="Z252" i="1"/>
  <c r="AA252" i="1"/>
  <c r="AA246" i="1"/>
  <c r="AB246" i="1"/>
  <c r="AA240" i="1"/>
  <c r="AB240" i="1"/>
  <c r="Z234" i="1"/>
  <c r="AA234" i="1"/>
  <c r="Z228" i="1"/>
  <c r="AA228" i="1"/>
  <c r="AB228" i="1"/>
  <c r="Z222" i="1"/>
  <c r="AA222" i="1"/>
  <c r="AB222" i="1"/>
  <c r="Z212" i="1"/>
  <c r="AA212" i="1"/>
  <c r="Z210" i="1"/>
  <c r="AA210" i="1"/>
  <c r="AB210" i="1"/>
  <c r="Z204" i="1"/>
  <c r="AA204" i="1"/>
  <c r="AB204" i="1"/>
  <c r="Z198" i="1"/>
  <c r="AA198" i="1"/>
  <c r="Z192" i="1"/>
  <c r="AA192" i="1"/>
  <c r="AB192" i="1"/>
  <c r="Z186" i="1"/>
  <c r="AA186" i="1"/>
  <c r="AB186" i="1"/>
  <c r="AA174" i="1"/>
  <c r="AB174" i="1"/>
  <c r="Z168" i="1"/>
  <c r="AA168" i="1"/>
  <c r="AB168" i="1"/>
  <c r="Z156" i="1"/>
  <c r="AA156" i="1"/>
  <c r="AB156" i="1"/>
  <c r="Z150" i="1"/>
  <c r="AA150" i="1"/>
  <c r="AB150" i="1"/>
  <c r="Z143" i="1"/>
  <c r="AA143" i="1"/>
  <c r="Z138" i="1"/>
  <c r="AA138" i="1"/>
  <c r="AB138" i="1"/>
  <c r="Z126" i="1"/>
  <c r="AA126" i="1"/>
  <c r="AB126" i="1"/>
  <c r="AA120" i="1"/>
  <c r="AB120" i="1"/>
  <c r="Z114" i="1"/>
  <c r="AA114" i="1"/>
  <c r="AB114" i="1"/>
  <c r="Z107" i="1"/>
  <c r="AA107" i="1"/>
  <c r="AB107" i="1"/>
  <c r="Z102" i="1"/>
  <c r="AA102" i="1"/>
  <c r="AB102" i="1"/>
  <c r="Z96" i="1"/>
  <c r="AA96" i="1"/>
  <c r="AB96" i="1"/>
  <c r="AA90" i="1"/>
  <c r="AB90" i="1"/>
  <c r="AA84" i="1"/>
  <c r="AB84" i="1"/>
  <c r="Z78" i="1"/>
  <c r="AA78" i="1"/>
  <c r="AB78" i="1"/>
  <c r="Z72" i="1"/>
  <c r="AA72" i="1"/>
  <c r="AB72" i="1"/>
  <c r="AA67" i="1"/>
  <c r="AB67" i="1"/>
  <c r="Z60" i="1"/>
  <c r="AA60" i="1"/>
  <c r="AB60" i="1"/>
  <c r="Z54" i="1"/>
  <c r="AA54" i="1"/>
  <c r="AB54" i="1"/>
  <c r="Z48" i="1"/>
  <c r="AA48" i="1"/>
  <c r="AB48" i="1"/>
  <c r="Z42" i="1"/>
  <c r="AA42" i="1"/>
  <c r="AB42" i="1"/>
  <c r="Z36" i="1"/>
  <c r="AA36" i="1"/>
  <c r="AB36" i="1"/>
  <c r="Z30" i="1"/>
  <c r="AA30" i="1"/>
  <c r="AB30" i="1"/>
  <c r="AA24" i="1"/>
  <c r="AB24" i="1"/>
  <c r="AA18" i="1"/>
  <c r="AB18" i="1"/>
  <c r="K16" i="7" s="1"/>
  <c r="AA12" i="1"/>
  <c r="AB12" i="1"/>
  <c r="Z6" i="1"/>
  <c r="AA6" i="1"/>
  <c r="AB6" i="1"/>
  <c r="I3" i="7" s="1"/>
  <c r="AB1243" i="1"/>
  <c r="AB1207" i="1"/>
  <c r="AB1189" i="1"/>
  <c r="AB1117" i="1"/>
  <c r="AB814" i="1"/>
  <c r="AB792" i="1"/>
  <c r="AB771" i="1"/>
  <c r="AB684" i="1"/>
  <c r="AB574" i="1"/>
  <c r="AB504" i="1"/>
  <c r="AB450" i="1"/>
  <c r="AB396" i="1"/>
  <c r="AB342" i="1"/>
  <c r="AB289" i="1"/>
  <c r="AB234" i="1"/>
  <c r="AB180" i="1"/>
  <c r="AA1243" i="1"/>
  <c r="AA1129" i="1"/>
  <c r="AA943" i="1"/>
  <c r="Z119" i="1"/>
  <c r="AA119" i="1"/>
  <c r="AB119" i="1"/>
  <c r="Z113" i="1"/>
  <c r="AA113" i="1"/>
  <c r="AB113" i="1"/>
  <c r="Z104" i="1"/>
  <c r="AA104" i="1"/>
  <c r="AB104" i="1"/>
  <c r="Z101" i="1"/>
  <c r="AA101" i="1"/>
  <c r="AB101" i="1"/>
  <c r="Z95" i="1"/>
  <c r="AA95" i="1"/>
  <c r="AB95" i="1"/>
  <c r="Z89" i="1"/>
  <c r="AA89" i="1"/>
  <c r="AB89" i="1"/>
  <c r="Z83" i="1"/>
  <c r="AA83" i="1"/>
  <c r="AB83" i="1"/>
  <c r="Z77" i="1"/>
  <c r="AA77" i="1"/>
  <c r="AB77" i="1"/>
  <c r="Z71" i="1"/>
  <c r="AA71" i="1"/>
  <c r="AB71" i="1"/>
  <c r="AA66" i="1"/>
  <c r="AB66" i="1"/>
  <c r="Z59" i="1"/>
  <c r="AA59" i="1"/>
  <c r="AB59" i="1"/>
  <c r="Z53" i="1"/>
  <c r="AA53" i="1"/>
  <c r="AB53" i="1"/>
  <c r="Z47" i="1"/>
  <c r="AA47" i="1"/>
  <c r="AB47" i="1"/>
  <c r="Z41" i="1"/>
  <c r="AA41" i="1"/>
  <c r="AB41" i="1"/>
  <c r="Z35" i="1"/>
  <c r="AA35" i="1"/>
  <c r="AB35" i="1"/>
  <c r="Z29" i="1"/>
  <c r="AA29" i="1"/>
  <c r="AB29" i="1"/>
  <c r="AA23" i="1"/>
  <c r="AB23" i="1"/>
  <c r="Z17" i="1"/>
  <c r="AA17" i="1"/>
  <c r="AB17" i="1"/>
  <c r="Z11" i="1"/>
  <c r="AA11" i="1"/>
  <c r="AB11" i="1"/>
  <c r="J30" i="7" s="1"/>
  <c r="Z5" i="1"/>
  <c r="AA5" i="1"/>
  <c r="AB5" i="1"/>
  <c r="K31" i="7" s="1"/>
  <c r="AB1214" i="1"/>
  <c r="AB1124" i="1"/>
  <c r="AB1088" i="1"/>
  <c r="AB1034" i="1"/>
  <c r="AB1016" i="1"/>
  <c r="AB980" i="1"/>
  <c r="AB908" i="1"/>
  <c r="AB886" i="1"/>
  <c r="AB864" i="1"/>
  <c r="AB834" i="1"/>
  <c r="AB813" i="1"/>
  <c r="AB726" i="1"/>
  <c r="AB640" i="1"/>
  <c r="AB618" i="1"/>
  <c r="AB231" i="1"/>
  <c r="AA1236" i="1"/>
  <c r="AA915" i="1"/>
  <c r="Z1312" i="1"/>
  <c r="AA1312" i="1"/>
  <c r="AB1312" i="1"/>
  <c r="Z1306" i="1"/>
  <c r="AA1306" i="1"/>
  <c r="AB1306" i="1"/>
  <c r="AA1300" i="1"/>
  <c r="AB1300" i="1"/>
  <c r="Z1294" i="1"/>
  <c r="AA1294" i="1"/>
  <c r="AB1294" i="1"/>
  <c r="Z1288" i="1"/>
  <c r="AA1288" i="1"/>
  <c r="AB1288" i="1"/>
  <c r="Z1282" i="1"/>
  <c r="AA1282" i="1"/>
  <c r="AB1282" i="1"/>
  <c r="AA1276" i="1"/>
  <c r="AB1276" i="1"/>
  <c r="Z1270" i="1"/>
  <c r="AA1270" i="1"/>
  <c r="AB1270" i="1"/>
  <c r="Z1264" i="1"/>
  <c r="AA1264" i="1"/>
  <c r="AB1264" i="1"/>
  <c r="AA1258" i="1"/>
  <c r="AB1258" i="1"/>
  <c r="Z1252" i="1"/>
  <c r="AA1252" i="1"/>
  <c r="AB1252" i="1"/>
  <c r="Z1246" i="1"/>
  <c r="AA1246" i="1"/>
  <c r="AB1246" i="1"/>
  <c r="Z1240" i="1"/>
  <c r="AA1240" i="1"/>
  <c r="AB1240" i="1"/>
  <c r="Z1234" i="1"/>
  <c r="AA1234" i="1"/>
  <c r="AB1234" i="1"/>
  <c r="Z1228" i="1"/>
  <c r="AA1228" i="1"/>
  <c r="AB1228" i="1"/>
  <c r="Z1222" i="1"/>
  <c r="AA1222" i="1"/>
  <c r="AB1222" i="1"/>
  <c r="Z1216" i="1"/>
  <c r="AA1216" i="1"/>
  <c r="AB1216" i="1"/>
  <c r="Z1210" i="1"/>
  <c r="AA1210" i="1"/>
  <c r="AB1210" i="1"/>
  <c r="Z1204" i="1"/>
  <c r="AA1204" i="1"/>
  <c r="AB1204" i="1"/>
  <c r="Z1198" i="1"/>
  <c r="AA1198" i="1"/>
  <c r="AB1198" i="1"/>
  <c r="Z1192" i="1"/>
  <c r="AA1192" i="1"/>
  <c r="AB1192" i="1"/>
  <c r="Z1186" i="1"/>
  <c r="AA1186" i="1"/>
  <c r="AB1186" i="1"/>
  <c r="Z1180" i="1"/>
  <c r="AA1180" i="1"/>
  <c r="AB1180" i="1"/>
  <c r="Z1174" i="1"/>
  <c r="AA1174" i="1"/>
  <c r="AB1174" i="1"/>
  <c r="Z1168" i="1"/>
  <c r="AA1168" i="1"/>
  <c r="AB1168" i="1"/>
  <c r="Z1162" i="1"/>
  <c r="AA1162" i="1"/>
  <c r="AB1162" i="1"/>
  <c r="Z1156" i="1"/>
  <c r="AA1156" i="1"/>
  <c r="AB1156" i="1"/>
  <c r="AA1150" i="1"/>
  <c r="AB1150" i="1"/>
  <c r="AA1144" i="1"/>
  <c r="AB1144" i="1"/>
  <c r="Z1138" i="1"/>
  <c r="AA1138" i="1"/>
  <c r="AB1138" i="1"/>
  <c r="Z1132" i="1"/>
  <c r="AA1132" i="1"/>
  <c r="AB1132" i="1"/>
  <c r="Z1126" i="1"/>
  <c r="AA1126" i="1"/>
  <c r="AB1126" i="1"/>
  <c r="Z1120" i="1"/>
  <c r="AA1120" i="1"/>
  <c r="AB1120" i="1"/>
  <c r="Z1114" i="1"/>
  <c r="AA1114" i="1"/>
  <c r="AB1114" i="1"/>
  <c r="Z1108" i="1"/>
  <c r="AA1108" i="1"/>
  <c r="AB1108" i="1"/>
  <c r="Z1102" i="1"/>
  <c r="AA1102" i="1"/>
  <c r="AB1102" i="1"/>
  <c r="Z1096" i="1"/>
  <c r="AA1096" i="1"/>
  <c r="AB1096" i="1"/>
  <c r="Z1090" i="1"/>
  <c r="AA1090" i="1"/>
  <c r="AB1090" i="1"/>
  <c r="Z1085" i="1"/>
  <c r="AA1085" i="1"/>
  <c r="AB1085" i="1"/>
  <c r="Z1078" i="1"/>
  <c r="AA1078" i="1"/>
  <c r="AB1078" i="1"/>
  <c r="Z1072" i="1"/>
  <c r="AA1072" i="1"/>
  <c r="AB1072" i="1"/>
  <c r="Z1066" i="1"/>
  <c r="AA1066" i="1"/>
  <c r="AB1066" i="1"/>
  <c r="Z1060" i="1"/>
  <c r="AA1060" i="1"/>
  <c r="AB1060" i="1"/>
  <c r="Z1054" i="1"/>
  <c r="AA1054" i="1"/>
  <c r="AB1054" i="1"/>
  <c r="Z1048" i="1"/>
  <c r="AA1048" i="1"/>
  <c r="AB1048" i="1"/>
  <c r="Z1042" i="1"/>
  <c r="AA1042" i="1"/>
  <c r="AB1042" i="1"/>
  <c r="Z1036" i="1"/>
  <c r="AA1036" i="1"/>
  <c r="AB1036" i="1"/>
  <c r="AA1030" i="1"/>
  <c r="AB1030" i="1"/>
  <c r="Z1024" i="1"/>
  <c r="AA1024" i="1"/>
  <c r="AB1024" i="1"/>
  <c r="AA1018" i="1"/>
  <c r="AB1018" i="1"/>
  <c r="Z1012" i="1"/>
  <c r="AA1012" i="1"/>
  <c r="AB1012" i="1"/>
  <c r="Z1006" i="1"/>
  <c r="AA1006" i="1"/>
  <c r="AB1006" i="1"/>
  <c r="Z1000" i="1"/>
  <c r="AA1000" i="1"/>
  <c r="AB1000" i="1"/>
  <c r="Z994" i="1"/>
  <c r="AA994" i="1"/>
  <c r="AB994" i="1"/>
  <c r="Z988" i="1"/>
  <c r="AA988" i="1"/>
  <c r="AB988" i="1"/>
  <c r="Z982" i="1"/>
  <c r="AA982" i="1"/>
  <c r="AB982" i="1"/>
  <c r="Z976" i="1"/>
  <c r="AA976" i="1"/>
  <c r="AB976" i="1"/>
  <c r="Z970" i="1"/>
  <c r="AA970" i="1"/>
  <c r="AB970" i="1"/>
  <c r="Z964" i="1"/>
  <c r="AA964" i="1"/>
  <c r="AB964" i="1"/>
  <c r="AA958" i="1"/>
  <c r="AB958" i="1"/>
  <c r="Z953" i="1"/>
  <c r="AA953" i="1"/>
  <c r="AB953" i="1"/>
  <c r="Z946" i="1"/>
  <c r="AA946" i="1"/>
  <c r="AB946" i="1"/>
  <c r="AA941" i="1"/>
  <c r="AB941" i="1"/>
  <c r="Z934" i="1"/>
  <c r="AA934" i="1"/>
  <c r="AB934" i="1"/>
  <c r="Z928" i="1"/>
  <c r="AA928" i="1"/>
  <c r="AB928" i="1"/>
  <c r="Z922" i="1"/>
  <c r="AA922" i="1"/>
  <c r="AB922" i="1"/>
  <c r="Z916" i="1"/>
  <c r="AA916" i="1"/>
  <c r="AB916" i="1"/>
  <c r="AA910" i="1"/>
  <c r="AB910" i="1"/>
  <c r="Z904" i="1"/>
  <c r="AA904" i="1"/>
  <c r="Z898" i="1"/>
  <c r="AA898" i="1"/>
  <c r="AB898" i="1"/>
  <c r="Z880" i="1"/>
  <c r="AA880" i="1"/>
  <c r="AA874" i="1"/>
  <c r="AB874" i="1"/>
  <c r="Z869" i="1"/>
  <c r="AA869" i="1"/>
  <c r="Z862" i="1"/>
  <c r="AA862" i="1"/>
  <c r="AB862" i="1"/>
  <c r="Z856" i="1"/>
  <c r="AA856" i="1"/>
  <c r="Z850" i="1"/>
  <c r="AA850" i="1"/>
  <c r="Z838" i="1"/>
  <c r="AA838" i="1"/>
  <c r="AB838" i="1"/>
  <c r="Z832" i="1"/>
  <c r="AA832" i="1"/>
  <c r="AB832" i="1"/>
  <c r="Z826" i="1"/>
  <c r="AA826" i="1"/>
  <c r="AB826" i="1"/>
  <c r="Z820" i="1"/>
  <c r="AA820" i="1"/>
  <c r="Z808" i="1"/>
  <c r="AA808" i="1"/>
  <c r="AB808" i="1"/>
  <c r="AA802" i="1"/>
  <c r="AB802" i="1"/>
  <c r="Z796" i="1"/>
  <c r="AA796" i="1"/>
  <c r="AB796" i="1"/>
  <c r="Z790" i="1"/>
  <c r="AA790" i="1"/>
  <c r="AB790" i="1"/>
  <c r="Z784" i="1"/>
  <c r="AA784" i="1"/>
  <c r="Z778" i="1"/>
  <c r="AA778" i="1"/>
  <c r="AA772" i="1"/>
  <c r="AB772" i="1"/>
  <c r="Z766" i="1"/>
  <c r="AA766" i="1"/>
  <c r="AB766" i="1"/>
  <c r="Z759" i="1"/>
  <c r="AA759" i="1"/>
  <c r="AB759" i="1"/>
  <c r="Z754" i="1"/>
  <c r="AA754" i="1"/>
  <c r="AB754" i="1"/>
  <c r="Z748" i="1"/>
  <c r="AA748" i="1"/>
  <c r="Z742" i="1"/>
  <c r="AA742" i="1"/>
  <c r="Z736" i="1"/>
  <c r="AA736" i="1"/>
  <c r="AB736" i="1"/>
  <c r="Z730" i="1"/>
  <c r="AA730" i="1"/>
  <c r="AB730" i="1"/>
  <c r="Z724" i="1"/>
  <c r="AA724" i="1"/>
  <c r="AB724" i="1"/>
  <c r="AA718" i="1"/>
  <c r="AB718" i="1"/>
  <c r="Z712" i="1"/>
  <c r="AA712" i="1"/>
  <c r="Z706" i="1"/>
  <c r="AA706" i="1"/>
  <c r="Z697" i="1"/>
  <c r="AA697" i="1"/>
  <c r="AB697" i="1"/>
  <c r="Z694" i="1"/>
  <c r="AA694" i="1"/>
  <c r="AB694" i="1"/>
  <c r="Z688" i="1"/>
  <c r="AA688" i="1"/>
  <c r="AB688" i="1"/>
  <c r="Z682" i="1"/>
  <c r="AA682" i="1"/>
  <c r="AB682" i="1"/>
  <c r="Z676" i="1"/>
  <c r="AA676" i="1"/>
  <c r="Z670" i="1"/>
  <c r="AA670" i="1"/>
  <c r="Z664" i="1"/>
  <c r="AA664" i="1"/>
  <c r="AB664" i="1"/>
  <c r="Z658" i="1"/>
  <c r="AA658" i="1"/>
  <c r="AB658" i="1"/>
  <c r="AA652" i="1"/>
  <c r="AB652" i="1"/>
  <c r="Z647" i="1"/>
  <c r="AA647" i="1"/>
  <c r="AB647" i="1"/>
  <c r="Z634" i="1"/>
  <c r="AA634" i="1"/>
  <c r="Z628" i="1"/>
  <c r="AA628" i="1"/>
  <c r="AB628" i="1"/>
  <c r="Z622" i="1"/>
  <c r="AA622" i="1"/>
  <c r="AB622" i="1"/>
  <c r="AA616" i="1"/>
  <c r="AB616" i="1"/>
  <c r="Z610" i="1"/>
  <c r="AA610" i="1"/>
  <c r="AB610" i="1"/>
  <c r="Z604" i="1"/>
  <c r="AA604" i="1"/>
  <c r="Z598" i="1"/>
  <c r="AA598" i="1"/>
  <c r="Z592" i="1"/>
  <c r="AA592" i="1"/>
  <c r="AB592" i="1"/>
  <c r="Z579" i="1"/>
  <c r="AA579" i="1"/>
  <c r="AB579" i="1"/>
  <c r="Z580" i="1"/>
  <c r="AA580" i="1"/>
  <c r="AB580" i="1"/>
  <c r="Z568" i="1"/>
  <c r="AA568" i="1"/>
  <c r="AB568" i="1"/>
  <c r="Z562" i="1"/>
  <c r="AA562" i="1"/>
  <c r="AB562" i="1"/>
  <c r="Z556" i="1"/>
  <c r="AA556" i="1"/>
  <c r="AB556" i="1"/>
  <c r="Z550" i="1"/>
  <c r="AA550" i="1"/>
  <c r="AB550" i="1"/>
  <c r="Z544" i="1"/>
  <c r="AA544" i="1"/>
  <c r="Z538" i="1"/>
  <c r="AA538" i="1"/>
  <c r="AB538" i="1"/>
  <c r="Z532" i="1"/>
  <c r="AA532" i="1"/>
  <c r="Z526" i="1"/>
  <c r="AA526" i="1"/>
  <c r="AB526" i="1"/>
  <c r="Z520" i="1"/>
  <c r="AA520" i="1"/>
  <c r="AB520" i="1"/>
  <c r="Z514" i="1"/>
  <c r="AA514" i="1"/>
  <c r="AB514" i="1"/>
  <c r="AA508" i="1"/>
  <c r="AB508" i="1"/>
  <c r="Z502" i="1"/>
  <c r="AA502" i="1"/>
  <c r="AB502" i="1"/>
  <c r="AA496" i="1"/>
  <c r="AB496" i="1"/>
  <c r="Z490" i="1"/>
  <c r="AA490" i="1"/>
  <c r="AB490" i="1"/>
  <c r="AA484" i="1"/>
  <c r="AB484" i="1"/>
  <c r="AA478" i="1"/>
  <c r="AB478" i="1"/>
  <c r="Z472" i="1"/>
  <c r="AA472" i="1"/>
  <c r="AB472" i="1"/>
  <c r="Z466" i="1"/>
  <c r="AA466" i="1"/>
  <c r="AB466" i="1"/>
  <c r="AA460" i="1"/>
  <c r="AB460" i="1"/>
  <c r="AA454" i="1"/>
  <c r="AB454" i="1"/>
  <c r="Z448" i="1"/>
  <c r="AA448" i="1"/>
  <c r="AB448" i="1"/>
  <c r="Z442" i="1"/>
  <c r="AA442" i="1"/>
  <c r="AB442" i="1"/>
  <c r="Z436" i="1"/>
  <c r="AA436" i="1"/>
  <c r="AB436" i="1"/>
  <c r="Z430" i="1"/>
  <c r="AA430" i="1"/>
  <c r="AB430" i="1"/>
  <c r="AA424" i="1"/>
  <c r="AB424" i="1"/>
  <c r="Z418" i="1"/>
  <c r="AA418" i="1"/>
  <c r="AB418" i="1"/>
  <c r="AA412" i="1"/>
  <c r="AB412" i="1"/>
  <c r="Z406" i="1"/>
  <c r="AA406" i="1"/>
  <c r="AB406" i="1"/>
  <c r="Z400" i="1"/>
  <c r="AA400" i="1"/>
  <c r="AB400" i="1"/>
  <c r="AA394" i="1"/>
  <c r="AB394" i="1"/>
  <c r="Z388" i="1"/>
  <c r="AA388" i="1"/>
  <c r="AB388" i="1"/>
  <c r="Z382" i="1"/>
  <c r="AA382" i="1"/>
  <c r="AB382" i="1"/>
  <c r="Z375" i="1"/>
  <c r="AA375" i="1"/>
  <c r="AB375" i="1"/>
  <c r="Z370" i="1"/>
  <c r="AA370" i="1"/>
  <c r="AB370" i="1"/>
  <c r="Z364" i="1"/>
  <c r="AA364" i="1"/>
  <c r="AB364" i="1"/>
  <c r="Z358" i="1"/>
  <c r="AA358" i="1"/>
  <c r="AB358" i="1"/>
  <c r="Z352" i="1"/>
  <c r="AA352" i="1"/>
  <c r="AB352" i="1"/>
  <c r="Z346" i="1"/>
  <c r="AA346" i="1"/>
  <c r="AB346" i="1"/>
  <c r="AA340" i="1"/>
  <c r="AB340" i="1"/>
  <c r="Z334" i="1"/>
  <c r="AA334" i="1"/>
  <c r="AB334" i="1"/>
  <c r="Z328" i="1"/>
  <c r="AA328" i="1"/>
  <c r="AB328" i="1"/>
  <c r="Z322" i="1"/>
  <c r="AA322" i="1"/>
  <c r="AB322" i="1"/>
  <c r="Z316" i="1"/>
  <c r="AA316" i="1"/>
  <c r="AB316" i="1"/>
  <c r="Z310" i="1"/>
  <c r="AA310" i="1"/>
  <c r="AB310" i="1"/>
  <c r="Z304" i="1"/>
  <c r="AA304" i="1"/>
  <c r="AB304" i="1"/>
  <c r="Z298" i="1"/>
  <c r="AA298" i="1"/>
  <c r="AB298" i="1"/>
  <c r="Z292" i="1"/>
  <c r="AA292" i="1"/>
  <c r="AB292" i="1"/>
  <c r="Z286" i="1"/>
  <c r="AA286" i="1"/>
  <c r="AB286" i="1"/>
  <c r="Z280" i="1"/>
  <c r="AA280" i="1"/>
  <c r="AB280" i="1"/>
  <c r="Z274" i="1"/>
  <c r="AA274" i="1"/>
  <c r="AB274" i="1"/>
  <c r="Z268" i="1"/>
  <c r="AA268" i="1"/>
  <c r="AB268" i="1"/>
  <c r="AA263" i="1"/>
  <c r="AB263" i="1"/>
  <c r="AA256" i="1"/>
  <c r="AB256" i="1"/>
  <c r="Z250" i="1"/>
  <c r="AA250" i="1"/>
  <c r="AB250" i="1"/>
  <c r="Z244" i="1"/>
  <c r="AA244" i="1"/>
  <c r="AB244" i="1"/>
  <c r="AA238" i="1"/>
  <c r="AB238" i="1"/>
  <c r="Z232" i="1"/>
  <c r="AA232" i="1"/>
  <c r="AB232" i="1"/>
  <c r="Z226" i="1"/>
  <c r="AA226" i="1"/>
  <c r="AB226" i="1"/>
  <c r="Z220" i="1"/>
  <c r="AA220" i="1"/>
  <c r="AB220" i="1"/>
  <c r="Z215" i="1"/>
  <c r="AA215" i="1"/>
  <c r="AB215" i="1"/>
  <c r="Z208" i="1"/>
  <c r="AA208" i="1"/>
  <c r="AB208" i="1"/>
  <c r="Z202" i="1"/>
  <c r="AA202" i="1"/>
  <c r="AB202" i="1"/>
  <c r="Z196" i="1"/>
  <c r="AA196" i="1"/>
  <c r="AB196" i="1"/>
  <c r="Z190" i="1"/>
  <c r="AA190" i="1"/>
  <c r="AB190" i="1"/>
  <c r="Z184" i="1"/>
  <c r="AA184" i="1"/>
  <c r="AB184" i="1"/>
  <c r="Z178" i="1"/>
  <c r="AA178" i="1"/>
  <c r="AB178" i="1"/>
  <c r="Z172" i="1"/>
  <c r="AA172" i="1"/>
  <c r="AB172" i="1"/>
  <c r="Z166" i="1"/>
  <c r="AA166" i="1"/>
  <c r="AB166" i="1"/>
  <c r="Z160" i="1"/>
  <c r="AA160" i="1"/>
  <c r="AB160" i="1"/>
  <c r="Z155" i="1"/>
  <c r="AA155" i="1"/>
  <c r="AB155" i="1"/>
  <c r="AA148" i="1"/>
  <c r="AB148" i="1"/>
  <c r="Z142" i="1"/>
  <c r="AA142" i="1"/>
  <c r="AB142" i="1"/>
  <c r="Z124" i="1"/>
  <c r="AA124" i="1"/>
  <c r="AB124" i="1"/>
  <c r="Z118" i="1"/>
  <c r="AA118" i="1"/>
  <c r="AB118" i="1"/>
  <c r="Z112" i="1"/>
  <c r="AA112" i="1"/>
  <c r="AA106" i="1"/>
  <c r="AB106" i="1"/>
  <c r="Z100" i="1"/>
  <c r="AA100" i="1"/>
  <c r="AB100" i="1"/>
  <c r="Z94" i="1"/>
  <c r="AA94" i="1"/>
  <c r="Z88" i="1"/>
  <c r="AA88" i="1"/>
  <c r="AB88" i="1"/>
  <c r="Z82" i="1"/>
  <c r="AA82" i="1"/>
  <c r="AB82" i="1"/>
  <c r="Z76" i="1"/>
  <c r="AA76" i="1"/>
  <c r="Z70" i="1"/>
  <c r="AA70" i="1"/>
  <c r="AB70" i="1"/>
  <c r="Z64" i="1"/>
  <c r="AA64" i="1"/>
  <c r="AB64" i="1"/>
  <c r="Z58" i="1"/>
  <c r="AA58" i="1"/>
  <c r="Z52" i="1"/>
  <c r="AA52" i="1"/>
  <c r="AB52" i="1"/>
  <c r="Z46" i="1"/>
  <c r="AA46" i="1"/>
  <c r="AB46" i="1"/>
  <c r="Z40" i="1"/>
  <c r="AA40" i="1"/>
  <c r="Z34" i="1"/>
  <c r="AA34" i="1"/>
  <c r="AB34" i="1"/>
  <c r="Z28" i="1"/>
  <c r="AA28" i="1"/>
  <c r="AB28" i="1"/>
  <c r="Z22" i="1"/>
  <c r="AA22" i="1"/>
  <c r="Z16" i="1"/>
  <c r="AA16" i="1"/>
  <c r="AB16" i="1"/>
  <c r="K9" i="6" s="1"/>
  <c r="Z10" i="1"/>
  <c r="AA10" i="1"/>
  <c r="AB10" i="1"/>
  <c r="K26" i="7" s="1"/>
  <c r="Z4" i="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A1311" i="1"/>
  <c r="Z1305" i="1"/>
  <c r="AA1305" i="1"/>
  <c r="Z1299" i="1"/>
  <c r="AA1299" i="1"/>
  <c r="Z1293" i="1"/>
  <c r="AA1293" i="1"/>
  <c r="Z1287" i="1"/>
  <c r="AA1287" i="1"/>
  <c r="Z1281" i="1"/>
  <c r="AA1281" i="1"/>
  <c r="Z1275" i="1"/>
  <c r="AA1275" i="1"/>
  <c r="Z1269" i="1"/>
  <c r="AA1269" i="1"/>
  <c r="Z1263" i="1"/>
  <c r="AA1263" i="1"/>
  <c r="Z1257" i="1"/>
  <c r="AA1257" i="1"/>
  <c r="Z1251" i="1"/>
  <c r="AA1251" i="1"/>
  <c r="Z1245" i="1"/>
  <c r="AA1245" i="1"/>
  <c r="Z1239" i="1"/>
  <c r="AA1239" i="1"/>
  <c r="Z1233" i="1"/>
  <c r="AA1233" i="1"/>
  <c r="Z1227" i="1"/>
  <c r="AA1227" i="1"/>
  <c r="Z1221" i="1"/>
  <c r="AA1221" i="1"/>
  <c r="Z1215" i="1"/>
  <c r="AA1215" i="1"/>
  <c r="BN15" i="5"/>
  <c r="AA1209" i="1"/>
  <c r="Z1203" i="1"/>
  <c r="AA1203" i="1"/>
  <c r="Z1197" i="1"/>
  <c r="AA1197" i="1"/>
  <c r="Z1191" i="1"/>
  <c r="AA1191" i="1"/>
  <c r="Z1185" i="1"/>
  <c r="AA1185" i="1"/>
  <c r="Z1179" i="1"/>
  <c r="AA1179" i="1"/>
  <c r="Z1173" i="1"/>
  <c r="AA1173" i="1"/>
  <c r="Z1167" i="1"/>
  <c r="AA1167" i="1"/>
  <c r="Z1161" i="1"/>
  <c r="AA1161" i="1"/>
  <c r="BE26" i="5"/>
  <c r="AA1155" i="1"/>
  <c r="Z1149" i="1"/>
  <c r="AA1149" i="1"/>
  <c r="Z1143" i="1"/>
  <c r="AA1143" i="1"/>
  <c r="BM64" i="5"/>
  <c r="AA1137" i="1"/>
  <c r="Z1131" i="1"/>
  <c r="AA1131" i="1"/>
  <c r="D9" i="5"/>
  <c r="AA1125" i="1"/>
  <c r="AX5" i="5"/>
  <c r="AA1119" i="1"/>
  <c r="BF53" i="5"/>
  <c r="AA1113" i="1"/>
  <c r="Z1107" i="1"/>
  <c r="AA1107" i="1"/>
  <c r="Z1101" i="1"/>
  <c r="AA1101" i="1"/>
  <c r="Z1095" i="1"/>
  <c r="AA1095" i="1"/>
  <c r="BD17" i="5"/>
  <c r="AA1089" i="1"/>
  <c r="Z1083" i="1"/>
  <c r="AA1083" i="1"/>
  <c r="Z1077" i="1"/>
  <c r="AA1077" i="1"/>
  <c r="Z1071" i="1"/>
  <c r="AA1071" i="1"/>
  <c r="Z1065" i="1"/>
  <c r="AA1065" i="1"/>
  <c r="AX65" i="5"/>
  <c r="AA1059" i="1"/>
  <c r="Z1053" i="1"/>
  <c r="AA1053" i="1"/>
  <c r="Z1044" i="1"/>
  <c r="AA1044" i="1"/>
  <c r="Z1041" i="1"/>
  <c r="AA1041" i="1"/>
  <c r="D65" i="5"/>
  <c r="AA1035" i="1"/>
  <c r="Z1029" i="1"/>
  <c r="AA1029" i="1"/>
  <c r="Z1023" i="1"/>
  <c r="AA1023" i="1"/>
  <c r="Z1017" i="1"/>
  <c r="AA1017" i="1"/>
  <c r="Z1011" i="1"/>
  <c r="AA1011" i="1"/>
  <c r="Z1005" i="1"/>
  <c r="AA1005" i="1"/>
  <c r="BK34" i="5"/>
  <c r="AA999" i="1"/>
  <c r="BK44" i="5"/>
  <c r="AA993" i="1"/>
  <c r="BJ55" i="5"/>
  <c r="AA987" i="1"/>
  <c r="Z981" i="1"/>
  <c r="AA981" i="1"/>
  <c r="Z975" i="1"/>
  <c r="AA975" i="1"/>
  <c r="BN41" i="5"/>
  <c r="AA969" i="1"/>
  <c r="Z963" i="1"/>
  <c r="AA963" i="1"/>
  <c r="Z957" i="1"/>
  <c r="AA957" i="1"/>
  <c r="BN53" i="5"/>
  <c r="AA952" i="1"/>
  <c r="BJ15" i="5"/>
  <c r="AA945" i="1"/>
  <c r="Z940" i="1"/>
  <c r="AA940" i="1"/>
  <c r="Z933" i="1"/>
  <c r="AA933" i="1"/>
  <c r="Z927" i="1"/>
  <c r="AA927" i="1"/>
  <c r="C8" i="5"/>
  <c r="AA921" i="1"/>
  <c r="Z909" i="1"/>
  <c r="AA909" i="1"/>
  <c r="Z903" i="1"/>
  <c r="AA903" i="1"/>
  <c r="AB903" i="1"/>
  <c r="Z897" i="1"/>
  <c r="AA897" i="1"/>
  <c r="Z890" i="1"/>
  <c r="AA890" i="1"/>
  <c r="AB890" i="1"/>
  <c r="Z885" i="1"/>
  <c r="AA885" i="1"/>
  <c r="Z879" i="1"/>
  <c r="AA879" i="1"/>
  <c r="Z873" i="1"/>
  <c r="AA873" i="1"/>
  <c r="Z867" i="1"/>
  <c r="AA867" i="1"/>
  <c r="AB867" i="1"/>
  <c r="Z861" i="1"/>
  <c r="AA861" i="1"/>
  <c r="AB861" i="1"/>
  <c r="Z855" i="1"/>
  <c r="AA855" i="1"/>
  <c r="AB855" i="1"/>
  <c r="Z849" i="1"/>
  <c r="AA849" i="1"/>
  <c r="Z843" i="1"/>
  <c r="AA843" i="1"/>
  <c r="Z837" i="1"/>
  <c r="AA837" i="1"/>
  <c r="AB837" i="1"/>
  <c r="Z831" i="1"/>
  <c r="AA831" i="1"/>
  <c r="AB831" i="1"/>
  <c r="Z825" i="1"/>
  <c r="AA825" i="1"/>
  <c r="AB825" i="1"/>
  <c r="Z818" i="1"/>
  <c r="AA818" i="1"/>
  <c r="AB818" i="1"/>
  <c r="Z801" i="1"/>
  <c r="AA801" i="1"/>
  <c r="AB801" i="1"/>
  <c r="AA795" i="1"/>
  <c r="AB795" i="1"/>
  <c r="Z789" i="1"/>
  <c r="AB789" i="1"/>
  <c r="AA789" i="1"/>
  <c r="Z783" i="1"/>
  <c r="AA783" i="1"/>
  <c r="AB783" i="1"/>
  <c r="Z777" i="1"/>
  <c r="AA777" i="1"/>
  <c r="Z765" i="1"/>
  <c r="AA765" i="1"/>
  <c r="AB765" i="1"/>
  <c r="Z760" i="1"/>
  <c r="AA760" i="1"/>
  <c r="AB760" i="1"/>
  <c r="Z753" i="1"/>
  <c r="AA753" i="1"/>
  <c r="AB753" i="1"/>
  <c r="Z747" i="1"/>
  <c r="AA747" i="1"/>
  <c r="AB747" i="1"/>
  <c r="Z741" i="1"/>
  <c r="AA741" i="1"/>
  <c r="Z735" i="1"/>
  <c r="AA735" i="1"/>
  <c r="Z729" i="1"/>
  <c r="AA729" i="1"/>
  <c r="AB729" i="1"/>
  <c r="AA723" i="1"/>
  <c r="AB723" i="1"/>
  <c r="Z717" i="1"/>
  <c r="AA717" i="1"/>
  <c r="AB717" i="1"/>
  <c r="AA711" i="1"/>
  <c r="AB711" i="1"/>
  <c r="Z705" i="1"/>
  <c r="AA705" i="1"/>
  <c r="Z693" i="1"/>
  <c r="AA693" i="1"/>
  <c r="AB693" i="1"/>
  <c r="Z687" i="1"/>
  <c r="AA687" i="1"/>
  <c r="AB687" i="1"/>
  <c r="AA681" i="1"/>
  <c r="AB681" i="1"/>
  <c r="Z675" i="1"/>
  <c r="AA675" i="1"/>
  <c r="AB675" i="1"/>
  <c r="Z663" i="1"/>
  <c r="AA663" i="1"/>
  <c r="Z657" i="1"/>
  <c r="AA657" i="1"/>
  <c r="AB657" i="1"/>
  <c r="Z651" i="1"/>
  <c r="AA651" i="1"/>
  <c r="AB651" i="1"/>
  <c r="Z645" i="1"/>
  <c r="AA645" i="1"/>
  <c r="AB645" i="1"/>
  <c r="AA639" i="1"/>
  <c r="AB639" i="1"/>
  <c r="Z633" i="1"/>
  <c r="AA633" i="1"/>
  <c r="Z627" i="1"/>
  <c r="AA627" i="1"/>
  <c r="Z621" i="1"/>
  <c r="AA621" i="1"/>
  <c r="AB621" i="1"/>
  <c r="Z615" i="1"/>
  <c r="AA615" i="1"/>
  <c r="AB615" i="1"/>
  <c r="Z609" i="1"/>
  <c r="AA609" i="1"/>
  <c r="AB609" i="1"/>
  <c r="Z603" i="1"/>
  <c r="AA603" i="1"/>
  <c r="AB603" i="1"/>
  <c r="Z597" i="1"/>
  <c r="AA597" i="1"/>
  <c r="Z586" i="1"/>
  <c r="AA586" i="1"/>
  <c r="AB586" i="1"/>
  <c r="Z584" i="1"/>
  <c r="AA584" i="1"/>
  <c r="AB584" i="1"/>
  <c r="Z573" i="1"/>
  <c r="AA573" i="1"/>
  <c r="Z567" i="1"/>
  <c r="AA567" i="1"/>
  <c r="AB567" i="1"/>
  <c r="Z561" i="1"/>
  <c r="AA561" i="1"/>
  <c r="AB561" i="1"/>
  <c r="Z555" i="1"/>
  <c r="AA555" i="1"/>
  <c r="Z549" i="1"/>
  <c r="AA549" i="1"/>
  <c r="AB549" i="1"/>
  <c r="AA543" i="1"/>
  <c r="AB543" i="1"/>
  <c r="Z537" i="1"/>
  <c r="AA537" i="1"/>
  <c r="AB537" i="1"/>
  <c r="Z531" i="1"/>
  <c r="AA531" i="1"/>
  <c r="AA525" i="1"/>
  <c r="AB525" i="1"/>
  <c r="Z519" i="1"/>
  <c r="AA519" i="1"/>
  <c r="AA513" i="1"/>
  <c r="AB513" i="1"/>
  <c r="Z507" i="1"/>
  <c r="AA507" i="1"/>
  <c r="AB507" i="1"/>
  <c r="Z501" i="1"/>
  <c r="AA501" i="1"/>
  <c r="Z495" i="1"/>
  <c r="AA495" i="1"/>
  <c r="AB495" i="1"/>
  <c r="AA489" i="1"/>
  <c r="AB489" i="1"/>
  <c r="Z477" i="1"/>
  <c r="AA477" i="1"/>
  <c r="AB477" i="1"/>
  <c r="Z471" i="1"/>
  <c r="AA471" i="1"/>
  <c r="AB471" i="1"/>
  <c r="Z465" i="1"/>
  <c r="AA465" i="1"/>
  <c r="Z459" i="1"/>
  <c r="AA459" i="1"/>
  <c r="AB459" i="1"/>
  <c r="Z453" i="1"/>
  <c r="AA453" i="1"/>
  <c r="AB453" i="1"/>
  <c r="C32" i="5"/>
  <c r="AA447" i="1"/>
  <c r="AA441" i="1"/>
  <c r="AB441" i="1"/>
  <c r="Z435" i="1"/>
  <c r="AA435" i="1"/>
  <c r="AB435" i="1"/>
  <c r="Z429" i="1"/>
  <c r="AA429" i="1"/>
  <c r="Z423" i="1"/>
  <c r="AA423" i="1"/>
  <c r="AB423" i="1"/>
  <c r="Z417" i="1"/>
  <c r="AA417" i="1"/>
  <c r="AB417" i="1"/>
  <c r="Z411" i="1"/>
  <c r="AA411" i="1"/>
  <c r="Z405" i="1"/>
  <c r="AA405" i="1"/>
  <c r="AB405" i="1"/>
  <c r="Z399" i="1"/>
  <c r="AA399" i="1"/>
  <c r="AB399" i="1"/>
  <c r="Z393" i="1"/>
  <c r="AA393" i="1"/>
  <c r="Z387" i="1"/>
  <c r="AA387" i="1"/>
  <c r="AB387" i="1"/>
  <c r="Z381" i="1"/>
  <c r="AA381" i="1"/>
  <c r="AB381" i="1"/>
  <c r="Z376" i="1"/>
  <c r="AA376" i="1"/>
  <c r="Z369" i="1"/>
  <c r="AA369" i="1"/>
  <c r="AB369" i="1"/>
  <c r="AA363" i="1"/>
  <c r="AB363" i="1"/>
  <c r="Z357" i="1"/>
  <c r="AA357" i="1"/>
  <c r="Z351" i="1"/>
  <c r="AA351" i="1"/>
  <c r="AB351" i="1"/>
  <c r="AA345" i="1"/>
  <c r="AB345" i="1"/>
  <c r="Z339" i="1"/>
  <c r="AA339" i="1"/>
  <c r="Z333" i="1"/>
  <c r="AA333" i="1"/>
  <c r="AB333" i="1"/>
  <c r="Z327" i="1"/>
  <c r="AA327" i="1"/>
  <c r="AB327" i="1"/>
  <c r="Z321" i="1"/>
  <c r="AA321" i="1"/>
  <c r="Z315" i="1"/>
  <c r="AA315" i="1"/>
  <c r="AB315" i="1"/>
  <c r="AA309" i="1"/>
  <c r="AB309" i="1"/>
  <c r="Z297" i="1"/>
  <c r="AA297" i="1"/>
  <c r="AB297" i="1"/>
  <c r="Z291" i="1"/>
  <c r="AA291" i="1"/>
  <c r="AB291" i="1"/>
  <c r="Z285" i="1"/>
  <c r="AA285" i="1"/>
  <c r="AA279" i="1"/>
  <c r="AB279" i="1"/>
  <c r="AA273" i="1"/>
  <c r="AB273" i="1"/>
  <c r="Z262" i="1"/>
  <c r="AA262" i="1"/>
  <c r="AB262" i="1"/>
  <c r="AA255" i="1"/>
  <c r="AB255" i="1"/>
  <c r="Z248" i="1"/>
  <c r="AA248" i="1"/>
  <c r="Z243" i="1"/>
  <c r="AA243" i="1"/>
  <c r="AB243" i="1"/>
  <c r="Z237" i="1"/>
  <c r="AA237" i="1"/>
  <c r="AB237" i="1"/>
  <c r="AA225" i="1"/>
  <c r="AB225" i="1"/>
  <c r="Z219" i="1"/>
  <c r="AA219" i="1"/>
  <c r="AB219" i="1"/>
  <c r="Z214" i="1"/>
  <c r="AA214" i="1"/>
  <c r="AA207" i="1"/>
  <c r="AB207" i="1"/>
  <c r="Z201" i="1"/>
  <c r="AA201" i="1"/>
  <c r="AB201" i="1"/>
  <c r="Z195" i="1"/>
  <c r="AA195" i="1"/>
  <c r="Z189" i="1"/>
  <c r="AA189" i="1"/>
  <c r="AB189" i="1"/>
  <c r="Z183" i="1"/>
  <c r="AA183" i="1"/>
  <c r="AB183" i="1"/>
  <c r="Z177" i="1"/>
  <c r="AA177" i="1"/>
  <c r="Z171" i="1"/>
  <c r="AA171" i="1"/>
  <c r="AB171" i="1"/>
  <c r="AA165" i="1"/>
  <c r="AB165" i="1"/>
  <c r="AA154" i="1"/>
  <c r="AB154" i="1"/>
  <c r="Z147" i="1"/>
  <c r="AA147" i="1"/>
  <c r="AB147" i="1"/>
  <c r="Z141" i="1"/>
  <c r="AA141" i="1"/>
  <c r="AA135" i="1"/>
  <c r="Z123" i="1"/>
  <c r="AA123" i="1"/>
  <c r="AB123" i="1"/>
  <c r="Z117" i="1"/>
  <c r="AA117" i="1"/>
  <c r="AB117" i="1"/>
  <c r="Z111" i="1"/>
  <c r="AA111" i="1"/>
  <c r="AB111" i="1"/>
  <c r="Z105" i="1"/>
  <c r="AA105" i="1"/>
  <c r="AB105" i="1"/>
  <c r="Z99" i="1"/>
  <c r="AA99" i="1"/>
  <c r="AB99" i="1"/>
  <c r="Z93" i="1"/>
  <c r="AA93" i="1"/>
  <c r="AB93" i="1"/>
  <c r="Z87" i="1"/>
  <c r="AA87" i="1"/>
  <c r="AB87" i="1"/>
  <c r="Z81" i="1"/>
  <c r="AA81" i="1"/>
  <c r="AB81" i="1"/>
  <c r="Z75" i="1"/>
  <c r="AA75" i="1"/>
  <c r="AB75" i="1"/>
  <c r="Z65" i="1"/>
  <c r="AA65" i="1"/>
  <c r="AB65" i="1"/>
  <c r="Z63" i="1"/>
  <c r="AA63" i="1"/>
  <c r="AB63" i="1"/>
  <c r="Z57" i="1"/>
  <c r="AA57" i="1"/>
  <c r="AB57" i="1"/>
  <c r="AA51" i="1"/>
  <c r="AB51" i="1"/>
  <c r="Z45" i="1"/>
  <c r="AA45" i="1"/>
  <c r="AB45" i="1"/>
  <c r="AA39" i="1"/>
  <c r="AB39" i="1"/>
  <c r="Z33" i="1"/>
  <c r="AA33" i="1"/>
  <c r="AB33" i="1"/>
  <c r="Z27" i="1"/>
  <c r="AA27" i="1"/>
  <c r="AB27" i="1"/>
  <c r="AA21" i="1"/>
  <c r="AB21" i="1"/>
  <c r="Z15" i="1"/>
  <c r="AA15" i="1"/>
  <c r="AB15" i="1"/>
  <c r="U10" i="6" s="1"/>
  <c r="Z9" i="1"/>
  <c r="AA9" i="1"/>
  <c r="AB9" i="1"/>
  <c r="J17" i="7" s="1"/>
  <c r="Z3" i="1"/>
  <c r="AA3" i="1"/>
  <c r="AB3" i="1"/>
  <c r="E9" i="7" s="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A1310" i="1"/>
  <c r="Z1304" i="1"/>
  <c r="AA1304" i="1"/>
  <c r="Z1298" i="1"/>
  <c r="AA1298" i="1"/>
  <c r="Z1292" i="1"/>
  <c r="AA1292" i="1"/>
  <c r="Z1286" i="1"/>
  <c r="AA1286" i="1"/>
  <c r="Z1280" i="1"/>
  <c r="AA1280" i="1"/>
  <c r="Z1274" i="1"/>
  <c r="AA1274" i="1"/>
  <c r="Z1268" i="1"/>
  <c r="AA1268" i="1"/>
  <c r="Z1262" i="1"/>
  <c r="AA1262" i="1"/>
  <c r="Z1256" i="1"/>
  <c r="AA1256" i="1"/>
  <c r="Z1250" i="1"/>
  <c r="AA1250" i="1"/>
  <c r="Z1244" i="1"/>
  <c r="AA1244" i="1"/>
  <c r="Z1238" i="1"/>
  <c r="AA1238" i="1"/>
  <c r="Z1232" i="1"/>
  <c r="AA1232" i="1"/>
  <c r="Z1226" i="1"/>
  <c r="AA1226" i="1"/>
  <c r="Z1220" i="1"/>
  <c r="AA1220" i="1"/>
  <c r="Z1208" i="1"/>
  <c r="AA1208" i="1"/>
  <c r="AZ45" i="5"/>
  <c r="AA1202" i="1"/>
  <c r="Z1196" i="1"/>
  <c r="AA1196" i="1"/>
  <c r="Z1190" i="1"/>
  <c r="AA1190" i="1"/>
  <c r="Z1184" i="1"/>
  <c r="AA1184" i="1"/>
  <c r="D55" i="5"/>
  <c r="AA1178" i="1"/>
  <c r="Z1166" i="1"/>
  <c r="AA1166" i="1"/>
  <c r="D39" i="5"/>
  <c r="AA1160" i="1"/>
  <c r="Z1154" i="1"/>
  <c r="AA1154" i="1"/>
  <c r="Z1148" i="1"/>
  <c r="AA1148" i="1"/>
  <c r="Z1142" i="1"/>
  <c r="AA1142" i="1"/>
  <c r="Z1136" i="1"/>
  <c r="AA1136" i="1"/>
  <c r="Z1118" i="1"/>
  <c r="AA1118" i="1"/>
  <c r="Z1112" i="1"/>
  <c r="AA1112" i="1"/>
  <c r="Z1106" i="1"/>
  <c r="AA1106" i="1"/>
  <c r="Z1100" i="1"/>
  <c r="AA1100" i="1"/>
  <c r="Z1094" i="1"/>
  <c r="AA1094" i="1"/>
  <c r="Z1082" i="1"/>
  <c r="AA1082" i="1"/>
  <c r="Z1070" i="1"/>
  <c r="AA1070" i="1"/>
  <c r="Z1064" i="1"/>
  <c r="AA1064" i="1"/>
  <c r="Z1058" i="1"/>
  <c r="AA1058" i="1"/>
  <c r="Z1052" i="1"/>
  <c r="AA1052" i="1"/>
  <c r="Z1040" i="1"/>
  <c r="AA1040" i="1"/>
  <c r="Z1028" i="1"/>
  <c r="AA1028" i="1"/>
  <c r="Z1010" i="1"/>
  <c r="AA1010" i="1"/>
  <c r="Z995" i="1"/>
  <c r="AA995" i="1"/>
  <c r="Z992" i="1"/>
  <c r="AA992" i="1"/>
  <c r="Z986" i="1"/>
  <c r="AA986" i="1"/>
  <c r="Z974" i="1"/>
  <c r="AA974" i="1"/>
  <c r="Z962" i="1"/>
  <c r="AA962" i="1"/>
  <c r="Z956" i="1"/>
  <c r="AA956" i="1"/>
  <c r="Z951" i="1"/>
  <c r="AA951" i="1"/>
  <c r="Z944" i="1"/>
  <c r="AA944" i="1"/>
  <c r="Z923" i="1"/>
  <c r="AA923" i="1"/>
  <c r="Z920" i="1"/>
  <c r="AA920" i="1"/>
  <c r="Z914" i="1"/>
  <c r="AA914" i="1"/>
  <c r="Z902" i="1"/>
  <c r="AA902" i="1"/>
  <c r="Z895" i="1"/>
  <c r="AA895" i="1"/>
  <c r="AB895" i="1"/>
  <c r="Z891" i="1"/>
  <c r="AA891" i="1"/>
  <c r="Z884" i="1"/>
  <c r="AA884" i="1"/>
  <c r="AB884" i="1"/>
  <c r="Z878" i="1"/>
  <c r="AA878" i="1"/>
  <c r="Z872" i="1"/>
  <c r="AA872" i="1"/>
  <c r="Z866" i="1"/>
  <c r="AA866" i="1"/>
  <c r="Z860" i="1"/>
  <c r="AA860" i="1"/>
  <c r="AB860" i="1"/>
  <c r="AA854" i="1"/>
  <c r="AB854" i="1"/>
  <c r="Z848" i="1"/>
  <c r="AA848" i="1"/>
  <c r="AB848" i="1"/>
  <c r="Z842" i="1"/>
  <c r="AA842" i="1"/>
  <c r="Z836" i="1"/>
  <c r="AA836" i="1"/>
  <c r="Z830" i="1"/>
  <c r="AA830" i="1"/>
  <c r="AB830" i="1"/>
  <c r="Z824" i="1"/>
  <c r="AA824" i="1"/>
  <c r="AB824" i="1"/>
  <c r="Z819" i="1"/>
  <c r="AA819" i="1"/>
  <c r="AB819" i="1"/>
  <c r="Z812" i="1"/>
  <c r="AA812" i="1"/>
  <c r="AB812" i="1"/>
  <c r="Z800" i="1"/>
  <c r="AA800" i="1"/>
  <c r="Z794" i="1"/>
  <c r="AA794" i="1"/>
  <c r="AB794" i="1"/>
  <c r="AA788" i="1"/>
  <c r="AB788" i="1"/>
  <c r="Z782" i="1"/>
  <c r="AA782" i="1"/>
  <c r="AB782" i="1"/>
  <c r="Z775" i="1"/>
  <c r="AA775" i="1"/>
  <c r="AB775" i="1"/>
  <c r="Z770" i="1"/>
  <c r="AA770" i="1"/>
  <c r="Z764" i="1"/>
  <c r="AA764" i="1"/>
  <c r="AA758" i="1"/>
  <c r="AB758" i="1"/>
  <c r="Z752" i="1"/>
  <c r="AA752" i="1"/>
  <c r="AB752" i="1"/>
  <c r="Z746" i="1"/>
  <c r="AA746" i="1"/>
  <c r="AB746" i="1"/>
  <c r="Z740" i="1"/>
  <c r="AA740" i="1"/>
  <c r="AB740" i="1"/>
  <c r="Z734" i="1"/>
  <c r="AA734" i="1"/>
  <c r="Z728" i="1"/>
  <c r="AA728" i="1"/>
  <c r="Z722" i="1"/>
  <c r="AA722" i="1"/>
  <c r="AB722" i="1"/>
  <c r="Z716" i="1"/>
  <c r="AA716" i="1"/>
  <c r="AB716" i="1"/>
  <c r="Z710" i="1"/>
  <c r="AA710" i="1"/>
  <c r="AB710" i="1"/>
  <c r="Z704" i="1"/>
  <c r="AA704" i="1"/>
  <c r="AB704" i="1"/>
  <c r="Z692" i="1"/>
  <c r="AA692" i="1"/>
  <c r="Z686" i="1"/>
  <c r="AA686" i="1"/>
  <c r="AB686" i="1"/>
  <c r="Z680" i="1"/>
  <c r="AA680" i="1"/>
  <c r="AB680" i="1"/>
  <c r="AA674" i="1"/>
  <c r="AB674" i="1"/>
  <c r="Z668" i="1"/>
  <c r="AA668" i="1"/>
  <c r="AB668" i="1"/>
  <c r="Z661" i="1"/>
  <c r="AA661" i="1"/>
  <c r="Z656" i="1"/>
  <c r="AA656" i="1"/>
  <c r="Z650" i="1"/>
  <c r="AA650" i="1"/>
  <c r="AB650" i="1"/>
  <c r="Z644" i="1"/>
  <c r="AA644" i="1"/>
  <c r="AB644" i="1"/>
  <c r="AA638" i="1"/>
  <c r="AB638" i="1"/>
  <c r="AA632" i="1"/>
  <c r="AB632" i="1"/>
  <c r="Z626" i="1"/>
  <c r="AA626" i="1"/>
  <c r="Z620" i="1"/>
  <c r="AA620" i="1"/>
  <c r="AA614" i="1"/>
  <c r="AB614" i="1"/>
  <c r="Z608" i="1"/>
  <c r="AA608" i="1"/>
  <c r="AB608" i="1"/>
  <c r="Z602" i="1"/>
  <c r="AA602" i="1"/>
  <c r="AB602" i="1"/>
  <c r="Z596" i="1"/>
  <c r="AA596" i="1"/>
  <c r="AB596" i="1"/>
  <c r="Z590" i="1"/>
  <c r="AA590" i="1"/>
  <c r="Z585" i="1"/>
  <c r="AA585" i="1"/>
  <c r="AB585" i="1"/>
  <c r="Z578" i="1"/>
  <c r="AA578" i="1"/>
  <c r="AB578" i="1"/>
  <c r="Z572" i="1"/>
  <c r="AA572" i="1"/>
  <c r="AB572" i="1"/>
  <c r="Z566" i="1"/>
  <c r="AA566" i="1"/>
  <c r="Z560" i="1"/>
  <c r="AA560" i="1"/>
  <c r="AB560" i="1"/>
  <c r="Z554" i="1"/>
  <c r="AA554" i="1"/>
  <c r="AA548" i="1"/>
  <c r="AB548" i="1"/>
  <c r="Z542" i="1"/>
  <c r="AA542" i="1"/>
  <c r="Z536" i="1"/>
  <c r="AA536" i="1"/>
  <c r="AB536" i="1"/>
  <c r="Z530" i="1"/>
  <c r="AA530" i="1"/>
  <c r="AB530" i="1"/>
  <c r="Z524" i="1"/>
  <c r="AA524" i="1"/>
  <c r="AB524" i="1"/>
  <c r="Z518" i="1"/>
  <c r="AA518" i="1"/>
  <c r="AB518" i="1"/>
  <c r="Z512" i="1"/>
  <c r="AA512" i="1"/>
  <c r="AB512" i="1"/>
  <c r="Z506" i="1"/>
  <c r="AA506" i="1"/>
  <c r="AB506" i="1"/>
  <c r="Z500" i="1"/>
  <c r="AA500" i="1"/>
  <c r="AB500" i="1"/>
  <c r="Z494" i="1"/>
  <c r="AA494" i="1"/>
  <c r="AB494" i="1"/>
  <c r="AA488" i="1"/>
  <c r="AB488" i="1"/>
  <c r="Z482" i="1"/>
  <c r="AA482" i="1"/>
  <c r="AB482" i="1"/>
  <c r="Z476" i="1"/>
  <c r="AA476" i="1"/>
  <c r="AB476" i="1"/>
  <c r="Z469" i="1"/>
  <c r="AA469" i="1"/>
  <c r="AB469" i="1"/>
  <c r="Z464" i="1"/>
  <c r="AA464" i="1"/>
  <c r="AB464" i="1"/>
  <c r="AA458" i="1"/>
  <c r="AB458" i="1"/>
  <c r="Z452" i="1"/>
  <c r="AA452" i="1"/>
  <c r="AB452" i="1"/>
  <c r="Z446" i="1"/>
  <c r="AA446" i="1"/>
  <c r="AB446" i="1"/>
  <c r="Z440" i="1"/>
  <c r="AA440" i="1"/>
  <c r="AB440" i="1"/>
  <c r="Z434" i="1"/>
  <c r="AA434" i="1"/>
  <c r="AB434" i="1"/>
  <c r="Z428" i="1"/>
  <c r="AA428" i="1"/>
  <c r="AB428" i="1"/>
  <c r="Z422" i="1"/>
  <c r="AA422" i="1"/>
  <c r="AB422" i="1"/>
  <c r="Z416" i="1"/>
  <c r="AA416" i="1"/>
  <c r="AB416" i="1"/>
  <c r="Z410" i="1"/>
  <c r="AA410" i="1"/>
  <c r="AB410" i="1"/>
  <c r="AA404" i="1"/>
  <c r="AB404" i="1"/>
  <c r="Z398" i="1"/>
  <c r="AA398" i="1"/>
  <c r="AB398" i="1"/>
  <c r="Z392" i="1"/>
  <c r="AA392" i="1"/>
  <c r="AB392" i="1"/>
  <c r="Z386" i="1"/>
  <c r="AA386" i="1"/>
  <c r="AB386" i="1"/>
  <c r="Z380" i="1"/>
  <c r="AA380" i="1"/>
  <c r="AB380" i="1"/>
  <c r="Z374" i="1"/>
  <c r="AA374" i="1"/>
  <c r="AB374" i="1"/>
  <c r="AA368" i="1"/>
  <c r="AB368" i="1"/>
  <c r="Z362" i="1"/>
  <c r="AA362" i="1"/>
  <c r="AB362" i="1"/>
  <c r="Z356" i="1"/>
  <c r="AA356" i="1"/>
  <c r="AB356" i="1"/>
  <c r="Z350" i="1"/>
  <c r="AA350" i="1"/>
  <c r="AB350" i="1"/>
  <c r="AA344" i="1"/>
  <c r="AB344" i="1"/>
  <c r="Z338" i="1"/>
  <c r="AA338" i="1"/>
  <c r="AB338" i="1"/>
  <c r="AA332" i="1"/>
  <c r="AB332" i="1"/>
  <c r="Z326" i="1"/>
  <c r="AA326" i="1"/>
  <c r="AB326" i="1"/>
  <c r="Z320" i="1"/>
  <c r="AA320" i="1"/>
  <c r="AB320" i="1"/>
  <c r="Z314" i="1"/>
  <c r="AA314" i="1"/>
  <c r="AB314" i="1"/>
  <c r="Z308" i="1"/>
  <c r="AA308" i="1"/>
  <c r="AB308" i="1"/>
  <c r="AA302" i="1"/>
  <c r="AB302" i="1"/>
  <c r="Z296" i="1"/>
  <c r="AA296" i="1"/>
  <c r="AB296" i="1"/>
  <c r="Z290" i="1"/>
  <c r="AA290" i="1"/>
  <c r="AB290" i="1"/>
  <c r="Z284" i="1"/>
  <c r="AA284" i="1"/>
  <c r="AB284" i="1"/>
  <c r="Z278" i="1"/>
  <c r="AA278" i="1"/>
  <c r="AB278" i="1"/>
  <c r="AA272" i="1"/>
  <c r="AB272" i="1"/>
  <c r="Z266" i="1"/>
  <c r="AA266" i="1"/>
  <c r="AB266" i="1"/>
  <c r="AA261" i="1"/>
  <c r="AB261" i="1"/>
  <c r="Z254" i="1"/>
  <c r="AA254" i="1"/>
  <c r="AB254" i="1"/>
  <c r="AA249" i="1"/>
  <c r="AB249" i="1"/>
  <c r="Z242" i="1"/>
  <c r="AA242" i="1"/>
  <c r="AB242" i="1"/>
  <c r="Z236" i="1"/>
  <c r="AA236" i="1"/>
  <c r="AB236" i="1"/>
  <c r="Z230" i="1"/>
  <c r="AA230" i="1"/>
  <c r="AB230" i="1"/>
  <c r="Z224" i="1"/>
  <c r="AA224" i="1"/>
  <c r="AB224" i="1"/>
  <c r="Z218" i="1"/>
  <c r="AA218" i="1"/>
  <c r="AB218" i="1"/>
  <c r="Z213" i="1"/>
  <c r="AA213" i="1"/>
  <c r="AB213" i="1"/>
  <c r="Z206" i="1"/>
  <c r="AA206" i="1"/>
  <c r="AB206" i="1"/>
  <c r="Z200" i="1"/>
  <c r="AA200" i="1"/>
  <c r="AB200" i="1"/>
  <c r="Z194" i="1"/>
  <c r="AA194" i="1"/>
  <c r="AB194" i="1"/>
  <c r="AA188" i="1"/>
  <c r="AB188" i="1"/>
  <c r="Z182" i="1"/>
  <c r="AA182" i="1"/>
  <c r="AB182" i="1"/>
  <c r="Z176" i="1"/>
  <c r="AA176" i="1"/>
  <c r="AB176" i="1"/>
  <c r="Z170" i="1"/>
  <c r="AA170" i="1"/>
  <c r="AB170" i="1"/>
  <c r="Z164" i="1"/>
  <c r="AA164" i="1"/>
  <c r="AB164" i="1"/>
  <c r="BK22" i="5"/>
  <c r="AA158" i="1"/>
  <c r="AB158" i="1"/>
  <c r="Z152" i="1"/>
  <c r="AA152" i="1"/>
  <c r="AB152" i="1"/>
  <c r="Z146" i="1"/>
  <c r="AA146" i="1"/>
  <c r="AB146" i="1"/>
  <c r="Z140" i="1"/>
  <c r="AA140" i="1"/>
  <c r="AB140" i="1"/>
  <c r="Z122" i="1"/>
  <c r="AA122" i="1"/>
  <c r="AB122" i="1"/>
  <c r="Z116" i="1"/>
  <c r="AA116" i="1"/>
  <c r="AB116" i="1"/>
  <c r="Z110" i="1"/>
  <c r="AA110" i="1"/>
  <c r="AB110" i="1"/>
  <c r="Z103" i="1"/>
  <c r="AA103" i="1"/>
  <c r="AB103" i="1"/>
  <c r="Z98" i="1"/>
  <c r="AA98" i="1"/>
  <c r="AB98" i="1"/>
  <c r="Z92" i="1"/>
  <c r="AA92" i="1"/>
  <c r="AB92" i="1"/>
  <c r="AA86" i="1"/>
  <c r="AB86" i="1"/>
  <c r="AA80" i="1"/>
  <c r="AB80" i="1"/>
  <c r="AA74" i="1"/>
  <c r="AB74" i="1"/>
  <c r="Z69" i="1"/>
  <c r="AA69" i="1"/>
  <c r="AB69" i="1"/>
  <c r="AA62" i="1"/>
  <c r="AB62" i="1"/>
  <c r="Z56" i="1"/>
  <c r="AA56" i="1"/>
  <c r="AB56" i="1"/>
  <c r="AA50" i="1"/>
  <c r="AB50" i="1"/>
  <c r="Z44" i="1"/>
  <c r="AA44" i="1"/>
  <c r="AB44" i="1"/>
  <c r="Z38" i="1"/>
  <c r="AA38" i="1"/>
  <c r="AB38" i="1"/>
  <c r="Z32" i="1"/>
  <c r="AA32" i="1"/>
  <c r="AB32" i="1"/>
  <c r="Z26" i="1"/>
  <c r="AA26" i="1"/>
  <c r="AB26" i="1"/>
  <c r="Z20" i="1"/>
  <c r="AA20" i="1"/>
  <c r="AB20" i="1"/>
  <c r="L20" i="7" s="1"/>
  <c r="Z14" i="1"/>
  <c r="AA14" i="1"/>
  <c r="AB14" i="1"/>
  <c r="Z8" i="1"/>
  <c r="AA8" i="1"/>
  <c r="AB8" i="1"/>
  <c r="J7" i="7" s="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A1309" i="1"/>
  <c r="Z1303" i="1"/>
  <c r="AA1303" i="1"/>
  <c r="Z1297" i="1"/>
  <c r="AA1297" i="1"/>
  <c r="Z1285" i="1"/>
  <c r="AA1285" i="1"/>
  <c r="Z1279" i="1"/>
  <c r="AA1279" i="1"/>
  <c r="Z1273" i="1"/>
  <c r="AA1273" i="1"/>
  <c r="Z1267" i="1"/>
  <c r="AA1267" i="1"/>
  <c r="Z1261" i="1"/>
  <c r="AA1261" i="1"/>
  <c r="Z1254" i="1"/>
  <c r="AA1254" i="1"/>
  <c r="Z1249" i="1"/>
  <c r="AA1249" i="1"/>
  <c r="Z1237" i="1"/>
  <c r="AA1237" i="1"/>
  <c r="Z1231" i="1"/>
  <c r="AA1231" i="1"/>
  <c r="Z1225" i="1"/>
  <c r="AA1225" i="1"/>
  <c r="Z1219" i="1"/>
  <c r="AA1219" i="1"/>
  <c r="Z1213" i="1"/>
  <c r="AA1213" i="1"/>
  <c r="Z1201" i="1"/>
  <c r="AA1201" i="1"/>
  <c r="Z1195" i="1"/>
  <c r="AA1195" i="1"/>
  <c r="Z1183" i="1"/>
  <c r="AA1183" i="1"/>
  <c r="Z1177" i="1"/>
  <c r="AA1177" i="1"/>
  <c r="Z1171" i="1"/>
  <c r="AA1171" i="1"/>
  <c r="Z1165" i="1"/>
  <c r="AA1165" i="1"/>
  <c r="Z1159" i="1"/>
  <c r="AA1159" i="1"/>
  <c r="Z1153" i="1"/>
  <c r="AA1153" i="1"/>
  <c r="Z1147" i="1"/>
  <c r="AA1147" i="1"/>
  <c r="Z1135" i="1"/>
  <c r="AA1135" i="1"/>
  <c r="Z1123" i="1"/>
  <c r="AA1123" i="1"/>
  <c r="Z1111" i="1"/>
  <c r="AA1111" i="1"/>
  <c r="Z1105" i="1"/>
  <c r="AA1105" i="1"/>
  <c r="Z1099" i="1"/>
  <c r="AA1099" i="1"/>
  <c r="Z1093" i="1"/>
  <c r="AA1093" i="1"/>
  <c r="Z1087" i="1"/>
  <c r="AA1087" i="1"/>
  <c r="Z1081" i="1"/>
  <c r="AA1081" i="1"/>
  <c r="Z1075" i="1"/>
  <c r="AA1075" i="1"/>
  <c r="Z1069" i="1"/>
  <c r="AA1069" i="1"/>
  <c r="Z1063" i="1"/>
  <c r="AA1063" i="1"/>
  <c r="Z1051" i="1"/>
  <c r="AA1051" i="1"/>
  <c r="Z1046" i="1"/>
  <c r="AA1046" i="1"/>
  <c r="Z1039" i="1"/>
  <c r="AA1039" i="1"/>
  <c r="Z1027" i="1"/>
  <c r="AA1027" i="1"/>
  <c r="Z1021" i="1"/>
  <c r="AA1021" i="1"/>
  <c r="Z1015" i="1"/>
  <c r="AA1015" i="1"/>
  <c r="Z1009" i="1"/>
  <c r="AA1009" i="1"/>
  <c r="Z998" i="1"/>
  <c r="AA998" i="1"/>
  <c r="Z991" i="1"/>
  <c r="AA991" i="1"/>
  <c r="Z979" i="1"/>
  <c r="AA979" i="1"/>
  <c r="Z973" i="1"/>
  <c r="AA973" i="1"/>
  <c r="Z967" i="1"/>
  <c r="AA967" i="1"/>
  <c r="Z955" i="1"/>
  <c r="AA955" i="1"/>
  <c r="Z949" i="1"/>
  <c r="AA949" i="1"/>
  <c r="Z937" i="1"/>
  <c r="AA937" i="1"/>
  <c r="Z931" i="1"/>
  <c r="AA931" i="1"/>
  <c r="Z926" i="1"/>
  <c r="AA926" i="1"/>
  <c r="Z919" i="1"/>
  <c r="AA919" i="1"/>
  <c r="Z913" i="1"/>
  <c r="AA913" i="1"/>
  <c r="Z907" i="1"/>
  <c r="AB907" i="1"/>
  <c r="AA907" i="1"/>
  <c r="AA901" i="1"/>
  <c r="AB901" i="1"/>
  <c r="Z894" i="1"/>
  <c r="AA894" i="1"/>
  <c r="AB894" i="1"/>
  <c r="Z889" i="1"/>
  <c r="AB889" i="1"/>
  <c r="AA889" i="1"/>
  <c r="Z883" i="1"/>
  <c r="AA883" i="1"/>
  <c r="AB883" i="1"/>
  <c r="Z877" i="1"/>
  <c r="AA877" i="1"/>
  <c r="AB877" i="1"/>
  <c r="Z871" i="1"/>
  <c r="AB871" i="1"/>
  <c r="AA871" i="1"/>
  <c r="AA865" i="1"/>
  <c r="AB865" i="1"/>
  <c r="AA858" i="1"/>
  <c r="AB858" i="1"/>
  <c r="Z853" i="1"/>
  <c r="AB853" i="1"/>
  <c r="AA853" i="1"/>
  <c r="Z847" i="1"/>
  <c r="AA847" i="1"/>
  <c r="AB847" i="1"/>
  <c r="AA841" i="1"/>
  <c r="AB841" i="1"/>
  <c r="Z829" i="1"/>
  <c r="AA829" i="1"/>
  <c r="AB829" i="1"/>
  <c r="Z823" i="1"/>
  <c r="AA823" i="1"/>
  <c r="AB823" i="1"/>
  <c r="Z817" i="1"/>
  <c r="AB817" i="1"/>
  <c r="AA817" i="1"/>
  <c r="Z811" i="1"/>
  <c r="AA811" i="1"/>
  <c r="AB811" i="1"/>
  <c r="Z805" i="1"/>
  <c r="AA805" i="1"/>
  <c r="AB805" i="1"/>
  <c r="Z799" i="1"/>
  <c r="AB799" i="1"/>
  <c r="AA799" i="1"/>
  <c r="Z793" i="1"/>
  <c r="AA793" i="1"/>
  <c r="AB793" i="1"/>
  <c r="Z787" i="1"/>
  <c r="AA787" i="1"/>
  <c r="AB787" i="1"/>
  <c r="Z781" i="1"/>
  <c r="AB781" i="1"/>
  <c r="AA781" i="1"/>
  <c r="AA776" i="1"/>
  <c r="AB776" i="1"/>
  <c r="Z769" i="1"/>
  <c r="AA769" i="1"/>
  <c r="AB769" i="1"/>
  <c r="Z763" i="1"/>
  <c r="AB763" i="1"/>
  <c r="AA763" i="1"/>
  <c r="Z757" i="1"/>
  <c r="AA757" i="1"/>
  <c r="AB757" i="1"/>
  <c r="Z751" i="1"/>
  <c r="AA751" i="1"/>
  <c r="AB751" i="1"/>
  <c r="Z745" i="1"/>
  <c r="AA745" i="1"/>
  <c r="AB745" i="1"/>
  <c r="Z739" i="1"/>
  <c r="AA739" i="1"/>
  <c r="AB739" i="1"/>
  <c r="Z733" i="1"/>
  <c r="AA733" i="1"/>
  <c r="AB733" i="1"/>
  <c r="AA727" i="1"/>
  <c r="AB727" i="1"/>
  <c r="AA721" i="1"/>
  <c r="AB721" i="1"/>
  <c r="Z715" i="1"/>
  <c r="AA715" i="1"/>
  <c r="AB715" i="1"/>
  <c r="Z709" i="1"/>
  <c r="AA709" i="1"/>
  <c r="AB709" i="1"/>
  <c r="Z703" i="1"/>
  <c r="AA703" i="1"/>
  <c r="AB703" i="1"/>
  <c r="AA698" i="1"/>
  <c r="AB698" i="1"/>
  <c r="Z691" i="1"/>
  <c r="AA691" i="1"/>
  <c r="AB691" i="1"/>
  <c r="Z685" i="1"/>
  <c r="AA685" i="1"/>
  <c r="AB685" i="1"/>
  <c r="Z679" i="1"/>
  <c r="AA679" i="1"/>
  <c r="AB679" i="1"/>
  <c r="Z673" i="1"/>
  <c r="AA673" i="1"/>
  <c r="AB673" i="1"/>
  <c r="Z667" i="1"/>
  <c r="AA667" i="1"/>
  <c r="AB667" i="1"/>
  <c r="Z662" i="1"/>
  <c r="AA662" i="1"/>
  <c r="AB662" i="1"/>
  <c r="Z655" i="1"/>
  <c r="AA655" i="1"/>
  <c r="AB655" i="1"/>
  <c r="Z649" i="1"/>
  <c r="AA649" i="1"/>
  <c r="AB649" i="1"/>
  <c r="Z643" i="1"/>
  <c r="AA643" i="1"/>
  <c r="AB643" i="1"/>
  <c r="Z637" i="1"/>
  <c r="AA637" i="1"/>
  <c r="AB637" i="1"/>
  <c r="Z631" i="1"/>
  <c r="AA631" i="1"/>
  <c r="AB631" i="1"/>
  <c r="Z625" i="1"/>
  <c r="AA625" i="1"/>
  <c r="AB625" i="1"/>
  <c r="Z619" i="1"/>
  <c r="AA619" i="1"/>
  <c r="AB619" i="1"/>
  <c r="AA613" i="1"/>
  <c r="AB613" i="1"/>
  <c r="AA607" i="1"/>
  <c r="AB607" i="1"/>
  <c r="AA601" i="1"/>
  <c r="AB601" i="1"/>
  <c r="Z595" i="1"/>
  <c r="AA595" i="1"/>
  <c r="AB595" i="1"/>
  <c r="Z589" i="1"/>
  <c r="AA589" i="1"/>
  <c r="AB589" i="1"/>
  <c r="Z583" i="1"/>
  <c r="AA583" i="1"/>
  <c r="AB583" i="1"/>
  <c r="Z577" i="1"/>
  <c r="AA577" i="1"/>
  <c r="AB577" i="1"/>
  <c r="Z571" i="1"/>
  <c r="AA571" i="1"/>
  <c r="AB571" i="1"/>
  <c r="Z565" i="1"/>
  <c r="AA565" i="1"/>
  <c r="AB565" i="1"/>
  <c r="Z559" i="1"/>
  <c r="AA559" i="1"/>
  <c r="AB559" i="1"/>
  <c r="Z553" i="1"/>
  <c r="AA553" i="1"/>
  <c r="AB553" i="1"/>
  <c r="Z547" i="1"/>
  <c r="AA547" i="1"/>
  <c r="AB547" i="1"/>
  <c r="Z541" i="1"/>
  <c r="AA541" i="1"/>
  <c r="AB541" i="1"/>
  <c r="Z535" i="1"/>
  <c r="AA535" i="1"/>
  <c r="AB535" i="1"/>
  <c r="Z529" i="1"/>
  <c r="AA529" i="1"/>
  <c r="AB529" i="1"/>
  <c r="Z523" i="1"/>
  <c r="AA523" i="1"/>
  <c r="AB523" i="1"/>
  <c r="Z517" i="1"/>
  <c r="AA517" i="1"/>
  <c r="AB517" i="1"/>
  <c r="Z511" i="1"/>
  <c r="AA511" i="1"/>
  <c r="AB511" i="1"/>
  <c r="AA505" i="1"/>
  <c r="AB505" i="1"/>
  <c r="Z499" i="1"/>
  <c r="AA499" i="1"/>
  <c r="AB499" i="1"/>
  <c r="Z493" i="1"/>
  <c r="AA493" i="1"/>
  <c r="AB493" i="1"/>
  <c r="Z487" i="1"/>
  <c r="AA487" i="1"/>
  <c r="AB487" i="1"/>
  <c r="Z481" i="1"/>
  <c r="AA481" i="1"/>
  <c r="AB481" i="1"/>
  <c r="Z475" i="1"/>
  <c r="AA475" i="1"/>
  <c r="AB475" i="1"/>
  <c r="AA470" i="1"/>
  <c r="AB470" i="1"/>
  <c r="Z463" i="1"/>
  <c r="AA463" i="1"/>
  <c r="AB463" i="1"/>
  <c r="AA457" i="1"/>
  <c r="AB457" i="1"/>
  <c r="Z451" i="1"/>
  <c r="AA451" i="1"/>
  <c r="AB451" i="1"/>
  <c r="Z445" i="1"/>
  <c r="AA445" i="1"/>
  <c r="AB445" i="1"/>
  <c r="AA439" i="1"/>
  <c r="AB439" i="1"/>
  <c r="Z433" i="1"/>
  <c r="AA433" i="1"/>
  <c r="AB433" i="1"/>
  <c r="Z427" i="1"/>
  <c r="AA427" i="1"/>
  <c r="AB427" i="1"/>
  <c r="Z421" i="1"/>
  <c r="AA421" i="1"/>
  <c r="AB421" i="1"/>
  <c r="BB49" i="5"/>
  <c r="AA415" i="1"/>
  <c r="AB415" i="1"/>
  <c r="Z409" i="1"/>
  <c r="AA409" i="1"/>
  <c r="AB409" i="1"/>
  <c r="Z403" i="1"/>
  <c r="AA403" i="1"/>
  <c r="AB403" i="1"/>
  <c r="Z397" i="1"/>
  <c r="AA397" i="1"/>
  <c r="AB397" i="1"/>
  <c r="Z391" i="1"/>
  <c r="AA391" i="1"/>
  <c r="AB391" i="1"/>
  <c r="Z385" i="1"/>
  <c r="AA385" i="1"/>
  <c r="AB385" i="1"/>
  <c r="Z379" i="1"/>
  <c r="AA379" i="1"/>
  <c r="AB379" i="1"/>
  <c r="Z373" i="1"/>
  <c r="AA373" i="1"/>
  <c r="AB373" i="1"/>
  <c r="Z367" i="1"/>
  <c r="AA367" i="1"/>
  <c r="AB367" i="1"/>
  <c r="Z361" i="1"/>
  <c r="AA361" i="1"/>
  <c r="AB361" i="1"/>
  <c r="Z355" i="1"/>
  <c r="AA355" i="1"/>
  <c r="AB355" i="1"/>
  <c r="Z349" i="1"/>
  <c r="AA349" i="1"/>
  <c r="AB349" i="1"/>
  <c r="Z343" i="1"/>
  <c r="AA343" i="1"/>
  <c r="AB343" i="1"/>
  <c r="AA337" i="1"/>
  <c r="AB337" i="1"/>
  <c r="Z331" i="1"/>
  <c r="AA331" i="1"/>
  <c r="AB331" i="1"/>
  <c r="AA325" i="1"/>
  <c r="AB325" i="1"/>
  <c r="Z319" i="1"/>
  <c r="AA319" i="1"/>
  <c r="AB319" i="1"/>
  <c r="Z313" i="1"/>
  <c r="AA313" i="1"/>
  <c r="AB313" i="1"/>
  <c r="Z307" i="1"/>
  <c r="AA307" i="1"/>
  <c r="AB307" i="1"/>
  <c r="Z301" i="1"/>
  <c r="AA301" i="1"/>
  <c r="AB301" i="1"/>
  <c r="Z295" i="1"/>
  <c r="AA295" i="1"/>
  <c r="AB295" i="1"/>
  <c r="Z287" i="1"/>
  <c r="AA287" i="1"/>
  <c r="AB287" i="1"/>
  <c r="Z283" i="1"/>
  <c r="AA283" i="1"/>
  <c r="AB283" i="1"/>
  <c r="Z277" i="1"/>
  <c r="AA277" i="1"/>
  <c r="AB277" i="1"/>
  <c r="Z271" i="1"/>
  <c r="AA271" i="1"/>
  <c r="AB271" i="1"/>
  <c r="Z265" i="1"/>
  <c r="AA265" i="1"/>
  <c r="AB265" i="1"/>
  <c r="Z260" i="1"/>
  <c r="AA260" i="1"/>
  <c r="AB260" i="1"/>
  <c r="Z253" i="1"/>
  <c r="AA253" i="1"/>
  <c r="AB253" i="1"/>
  <c r="Z247" i="1"/>
  <c r="AA247" i="1"/>
  <c r="AB247" i="1"/>
  <c r="Z241" i="1"/>
  <c r="AA241" i="1"/>
  <c r="AB241" i="1"/>
  <c r="Z235" i="1"/>
  <c r="AA235" i="1"/>
  <c r="AB235" i="1"/>
  <c r="Z229" i="1"/>
  <c r="AA229" i="1"/>
  <c r="AB229" i="1"/>
  <c r="Z223" i="1"/>
  <c r="AA223" i="1"/>
  <c r="AB223" i="1"/>
  <c r="Z217" i="1"/>
  <c r="AA217" i="1"/>
  <c r="AB217" i="1"/>
  <c r="Z211" i="1"/>
  <c r="AA211" i="1"/>
  <c r="AB211" i="1"/>
  <c r="Z205" i="1"/>
  <c r="AA205" i="1"/>
  <c r="AB205" i="1"/>
  <c r="Z199" i="1"/>
  <c r="AA199" i="1"/>
  <c r="AB199" i="1"/>
  <c r="Z193" i="1"/>
  <c r="AA193" i="1"/>
  <c r="AB193" i="1"/>
  <c r="Z187" i="1"/>
  <c r="AA187" i="1"/>
  <c r="AB187" i="1"/>
  <c r="Z181" i="1"/>
  <c r="AA181" i="1"/>
  <c r="AB181" i="1"/>
  <c r="Z175" i="1"/>
  <c r="AA175" i="1"/>
  <c r="AB175" i="1"/>
  <c r="Z169" i="1"/>
  <c r="AA169" i="1"/>
  <c r="AB169" i="1"/>
  <c r="Z163" i="1"/>
  <c r="AA163" i="1"/>
  <c r="AB163" i="1"/>
  <c r="Z157" i="1"/>
  <c r="AA157" i="1"/>
  <c r="AB157" i="1"/>
  <c r="Z151" i="1"/>
  <c r="AA151" i="1"/>
  <c r="AB151" i="1"/>
  <c r="AA145" i="1"/>
  <c r="AB145" i="1"/>
  <c r="AA139" i="1"/>
  <c r="AB139" i="1"/>
  <c r="Z121" i="1"/>
  <c r="AA121" i="1"/>
  <c r="AB121" i="1"/>
  <c r="Z115" i="1"/>
  <c r="AA115" i="1"/>
  <c r="Z109" i="1"/>
  <c r="AA109" i="1"/>
  <c r="AB109" i="1"/>
  <c r="Z108" i="1"/>
  <c r="AA108" i="1"/>
  <c r="AB108" i="1"/>
  <c r="Z97" i="1"/>
  <c r="AA97" i="1"/>
  <c r="Z91" i="1"/>
  <c r="AA91" i="1"/>
  <c r="AB91" i="1"/>
  <c r="Z85" i="1"/>
  <c r="AA85" i="1"/>
  <c r="AB85" i="1"/>
  <c r="Z79" i="1"/>
  <c r="AA79" i="1"/>
  <c r="Z73" i="1"/>
  <c r="AA73" i="1"/>
  <c r="AB73" i="1"/>
  <c r="AA68" i="1"/>
  <c r="AB68" i="1"/>
  <c r="Z61" i="1"/>
  <c r="AA61" i="1"/>
  <c r="Z55" i="1"/>
  <c r="AA55" i="1"/>
  <c r="AB55" i="1"/>
  <c r="Z49" i="1"/>
  <c r="AA49" i="1"/>
  <c r="AB49" i="1"/>
  <c r="Z43" i="1"/>
  <c r="AA43" i="1"/>
  <c r="Z37" i="1"/>
  <c r="AA37" i="1"/>
  <c r="AB37" i="1"/>
  <c r="Z31" i="1"/>
  <c r="AA31" i="1"/>
  <c r="AB31" i="1"/>
  <c r="Z25" i="1"/>
  <c r="AA25" i="1"/>
  <c r="Z19" i="1"/>
  <c r="AA19" i="1"/>
  <c r="AB19" i="1"/>
  <c r="K24" i="7" s="1"/>
  <c r="Z13" i="1"/>
  <c r="AA13" i="1"/>
  <c r="AB13" i="1"/>
  <c r="Z7" i="1"/>
  <c r="AA7" i="1"/>
  <c r="AB7" i="1"/>
  <c r="I23" i="7" s="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E10" i="6" s="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BJ35" i="5"/>
  <c r="Z1276" i="1"/>
  <c r="BG18" i="5"/>
  <c r="Z1258" i="1"/>
  <c r="BM30" i="5"/>
  <c r="Z1150" i="1"/>
  <c r="D5" i="5"/>
  <c r="Z1144" i="1"/>
  <c r="BI46" i="5"/>
  <c r="Z1030" i="1"/>
  <c r="BK10" i="5"/>
  <c r="Z1018" i="1"/>
  <c r="BL43" i="5"/>
  <c r="Z958" i="1"/>
  <c r="BN51" i="5"/>
  <c r="Z941" i="1"/>
  <c r="C22" i="5"/>
  <c r="Z910" i="1"/>
  <c r="BN57" i="5"/>
  <c r="Z892" i="1"/>
  <c r="BH55" i="5"/>
  <c r="Z886" i="1"/>
  <c r="BL37" i="5"/>
  <c r="Z874" i="1"/>
  <c r="BH21" i="5"/>
  <c r="Z844" i="1"/>
  <c r="BK6" i="5"/>
  <c r="Z814" i="1"/>
  <c r="BK32" i="5"/>
  <c r="Z802" i="1"/>
  <c r="BM48" i="5"/>
  <c r="Z772" i="1"/>
  <c r="BL47" i="5"/>
  <c r="Z718" i="1"/>
  <c r="BG66" i="5"/>
  <c r="Z652" i="1"/>
  <c r="AF59" i="5"/>
  <c r="Z640" i="1"/>
  <c r="AX53" i="5"/>
  <c r="Z616" i="1"/>
  <c r="AM54" i="5"/>
  <c r="Z574" i="1"/>
  <c r="BK50" i="5"/>
  <c r="Z508" i="1"/>
  <c r="BM20" i="5"/>
  <c r="Z496" i="1"/>
  <c r="BL31" i="5"/>
  <c r="Z484" i="1"/>
  <c r="AD43" i="5"/>
  <c r="Z478" i="1"/>
  <c r="C42" i="5"/>
  <c r="Z460" i="1"/>
  <c r="BL5" i="5"/>
  <c r="Z454" i="1"/>
  <c r="BH11" i="5"/>
  <c r="Z424" i="1"/>
  <c r="BK8" i="5"/>
  <c r="Z412" i="1"/>
  <c r="D41" i="5"/>
  <c r="Z394" i="1"/>
  <c r="BI44" i="5"/>
  <c r="Z340" i="1"/>
  <c r="AN49" i="5"/>
  <c r="Z263" i="1"/>
  <c r="BF9" i="5"/>
  <c r="Z256" i="1"/>
  <c r="AW34" i="5"/>
  <c r="Z238" i="1"/>
  <c r="BH9" i="5"/>
  <c r="Z148" i="1"/>
  <c r="BJ49" i="5"/>
  <c r="Z136" i="1"/>
  <c r="C40" i="5"/>
  <c r="Z130" i="1"/>
  <c r="BF41" i="5"/>
  <c r="Z106" i="1"/>
  <c r="Z1113" i="1"/>
  <c r="Z969" i="1"/>
  <c r="BF45" i="5"/>
  <c r="Z813" i="1"/>
  <c r="BJ25" i="5"/>
  <c r="Z795" i="1"/>
  <c r="D45" i="5"/>
  <c r="Z771" i="1"/>
  <c r="BI10" i="5"/>
  <c r="Z723" i="1"/>
  <c r="C54" i="5"/>
  <c r="Z711" i="1"/>
  <c r="BM36" i="5"/>
  <c r="Z681" i="1"/>
  <c r="BL27" i="5"/>
  <c r="Z669" i="1"/>
  <c r="BM8" i="5"/>
  <c r="Z639" i="1"/>
  <c r="BN5" i="5"/>
  <c r="Z591" i="1"/>
  <c r="BN27" i="5"/>
  <c r="Z543" i="1"/>
  <c r="AY26" i="5"/>
  <c r="Z525" i="1"/>
  <c r="D63" i="5"/>
  <c r="Z513" i="1"/>
  <c r="BE50" i="5"/>
  <c r="Z489" i="1"/>
  <c r="C12" i="5"/>
  <c r="Z483" i="1"/>
  <c r="BL11" i="5"/>
  <c r="Z441" i="1"/>
  <c r="AX41" i="5"/>
  <c r="Z363" i="1"/>
  <c r="D47" i="5"/>
  <c r="Z345" i="1"/>
  <c r="BI42" i="5"/>
  <c r="Z309" i="1"/>
  <c r="BI56" i="5"/>
  <c r="Z303" i="1"/>
  <c r="BK26" i="5"/>
  <c r="Z279" i="1"/>
  <c r="D21" i="5"/>
  <c r="Z273" i="1"/>
  <c r="BH37" i="5"/>
  <c r="Z267" i="1"/>
  <c r="BN55" i="5"/>
  <c r="Z255" i="1"/>
  <c r="BM52" i="5"/>
  <c r="Z231" i="1"/>
  <c r="BI48" i="5"/>
  <c r="Z225" i="1"/>
  <c r="BN35" i="5"/>
  <c r="Z207" i="1"/>
  <c r="C46" i="5"/>
  <c r="Z165" i="1"/>
  <c r="BA18" i="5"/>
  <c r="Z159" i="1"/>
  <c r="C38" i="5"/>
  <c r="Z154" i="1"/>
  <c r="BH45" i="5"/>
  <c r="Z135" i="1"/>
  <c r="BN61" i="5"/>
  <c r="Z51" i="1"/>
  <c r="C50" i="5"/>
  <c r="Z39" i="1"/>
  <c r="AY50" i="5"/>
  <c r="Z21" i="1"/>
  <c r="Z1202" i="1"/>
  <c r="Z1035" i="1"/>
  <c r="Z999" i="1"/>
  <c r="BF21" i="5"/>
  <c r="Z1130" i="1"/>
  <c r="BJ53" i="5"/>
  <c r="Z1124" i="1"/>
  <c r="BH63" i="5"/>
  <c r="Z1088" i="1"/>
  <c r="BI12" i="5"/>
  <c r="Z1047" i="1"/>
  <c r="BH31" i="5"/>
  <c r="Z1034" i="1"/>
  <c r="D37" i="5"/>
  <c r="Z1022" i="1"/>
  <c r="AU66" i="5"/>
  <c r="Z1016" i="1"/>
  <c r="D51" i="5"/>
  <c r="Z1004" i="1"/>
  <c r="BK38" i="5"/>
  <c r="Z980" i="1"/>
  <c r="BJ33" i="5"/>
  <c r="Z968" i="1"/>
  <c r="BB13" i="5"/>
  <c r="Z938" i="1"/>
  <c r="BK42" i="5"/>
  <c r="Z932" i="1"/>
  <c r="BN23" i="5"/>
  <c r="Z908" i="1"/>
  <c r="BL9" i="5"/>
  <c r="Z854" i="1"/>
  <c r="BM14" i="5"/>
  <c r="Z806" i="1"/>
  <c r="BM60" i="5"/>
  <c r="Z788" i="1"/>
  <c r="D25" i="5"/>
  <c r="Z758" i="1"/>
  <c r="C66" i="5"/>
  <c r="Z699" i="1"/>
  <c r="BG56" i="5"/>
  <c r="Z674" i="1"/>
  <c r="D53" i="5"/>
  <c r="Z638" i="1"/>
  <c r="BJ7" i="5"/>
  <c r="Z632" i="1"/>
  <c r="BJ43" i="5"/>
  <c r="Z614" i="1"/>
  <c r="BK56" i="5"/>
  <c r="Z548" i="1"/>
  <c r="BH5" i="5"/>
  <c r="Z488" i="1"/>
  <c r="AV25" i="5"/>
  <c r="Z458" i="1"/>
  <c r="BG30" i="5"/>
  <c r="Z404" i="1"/>
  <c r="BN37" i="5"/>
  <c r="Z368" i="1"/>
  <c r="BK30" i="5"/>
  <c r="Z344" i="1"/>
  <c r="AY38" i="5"/>
  <c r="Z332" i="1"/>
  <c r="BH39" i="5"/>
  <c r="Z302" i="1"/>
  <c r="BI58" i="5"/>
  <c r="Z272" i="1"/>
  <c r="BK54" i="5"/>
  <c r="Z261" i="1"/>
  <c r="BK40" i="5"/>
  <c r="Z249" i="1"/>
  <c r="BL53" i="5"/>
  <c r="Z188" i="1"/>
  <c r="AZ9" i="5"/>
  <c r="Z86" i="1"/>
  <c r="BI26" i="5"/>
  <c r="Z80" i="1"/>
  <c r="D57" i="5"/>
  <c r="Z62" i="1"/>
  <c r="BG54" i="5"/>
  <c r="Z50" i="1"/>
  <c r="Z1284" i="1"/>
  <c r="Z1137" i="1"/>
  <c r="Z993" i="1"/>
  <c r="Z921" i="1"/>
  <c r="Z447" i="1"/>
  <c r="AZ21" i="5"/>
  <c r="Z1189" i="1"/>
  <c r="BG38" i="5"/>
  <c r="Z1141" i="1"/>
  <c r="BJ21" i="5"/>
  <c r="Z1117" i="1"/>
  <c r="BI8" i="5"/>
  <c r="Z1057" i="1"/>
  <c r="BL39" i="5"/>
  <c r="Z1033" i="1"/>
  <c r="BJ45" i="5"/>
  <c r="Z1003" i="1"/>
  <c r="BM40" i="5"/>
  <c r="Z985" i="1"/>
  <c r="O4" i="4"/>
  <c r="Z961" i="1"/>
  <c r="C6" i="5"/>
  <c r="Z901" i="1"/>
  <c r="BI34" i="5"/>
  <c r="Z865" i="1"/>
  <c r="D19" i="5"/>
  <c r="Z858" i="1"/>
  <c r="BI40" i="5"/>
  <c r="Z841" i="1"/>
  <c r="X55" i="5"/>
  <c r="Z835" i="1"/>
  <c r="BI20" i="5"/>
  <c r="Z776" i="1"/>
  <c r="C26" i="5"/>
  <c r="Z727" i="1"/>
  <c r="BH27" i="5"/>
  <c r="Z721" i="1"/>
  <c r="AT47" i="5"/>
  <c r="Z698" i="1"/>
  <c r="BE14" i="5"/>
  <c r="Z613" i="1"/>
  <c r="BN29" i="5"/>
  <c r="Z607" i="1"/>
  <c r="AQ50" i="5"/>
  <c r="Z601" i="1"/>
  <c r="BM16" i="5"/>
  <c r="Z505" i="1"/>
  <c r="BI64" i="5"/>
  <c r="Z470" i="1"/>
  <c r="BH51" i="5"/>
  <c r="Z457" i="1"/>
  <c r="BH53" i="5"/>
  <c r="Z439" i="1"/>
  <c r="BM26" i="5"/>
  <c r="Z337" i="1"/>
  <c r="BG42" i="5"/>
  <c r="Z325" i="1"/>
  <c r="BL55" i="5"/>
  <c r="Z145" i="1"/>
  <c r="C34" i="5"/>
  <c r="Z139" i="1"/>
  <c r="BN19" i="5"/>
  <c r="Z68" i="1"/>
  <c r="Z1209" i="1"/>
  <c r="Z1059" i="1"/>
  <c r="Z987" i="1"/>
  <c r="Z952" i="1"/>
  <c r="Z822" i="1"/>
  <c r="Z415" i="1"/>
  <c r="Z158" i="1"/>
  <c r="BL33" i="5"/>
  <c r="Z1158" i="1"/>
  <c r="C36" i="5"/>
  <c r="Z1098" i="1"/>
  <c r="BI22" i="5"/>
  <c r="Z1068" i="1"/>
  <c r="BC58" i="5"/>
  <c r="Z1026" i="1"/>
  <c r="BF33" i="5"/>
  <c r="Z960" i="1"/>
  <c r="BN13" i="5"/>
  <c r="Z925" i="1"/>
  <c r="BI38" i="5"/>
  <c r="Z852" i="1"/>
  <c r="BM24" i="5"/>
  <c r="Z756" i="1"/>
  <c r="BL13" i="5"/>
  <c r="Z732" i="1"/>
  <c r="AW22" i="5"/>
  <c r="Z696" i="1"/>
  <c r="BJ29" i="5"/>
  <c r="Z690" i="1"/>
  <c r="BJ39" i="5"/>
  <c r="Z684" i="1"/>
  <c r="D33" i="5"/>
  <c r="Z600" i="1"/>
  <c r="BL41" i="5"/>
  <c r="Z576" i="1"/>
  <c r="D43" i="5"/>
  <c r="Z570" i="1"/>
  <c r="AA44" i="5"/>
  <c r="Z515" i="1"/>
  <c r="AW10" i="5"/>
  <c r="Z450" i="1"/>
  <c r="BM32" i="5"/>
  <c r="Z432" i="1"/>
  <c r="BN49" i="5"/>
  <c r="Z402" i="1"/>
  <c r="BI32" i="5"/>
  <c r="Z324" i="1"/>
  <c r="BK46" i="5"/>
  <c r="Z318" i="1"/>
  <c r="BN17" i="5"/>
  <c r="Z312" i="1"/>
  <c r="C16" i="5"/>
  <c r="Z300" i="1"/>
  <c r="BM58" i="5"/>
  <c r="Z294" i="1"/>
  <c r="BM18" i="5"/>
  <c r="Z270" i="1"/>
  <c r="BJ9" i="5"/>
  <c r="Z246" i="1"/>
  <c r="D11" i="5"/>
  <c r="Z240" i="1"/>
  <c r="AU42" i="5"/>
  <c r="Z180" i="1"/>
  <c r="BA30" i="5"/>
  <c r="Z174" i="1"/>
  <c r="BH33" i="5"/>
  <c r="Z161" i="1"/>
  <c r="BJ41" i="5"/>
  <c r="Z120" i="1"/>
  <c r="BL45" i="5"/>
  <c r="Z90" i="1"/>
  <c r="BG44" i="5"/>
  <c r="Z84" i="1"/>
  <c r="BG26" i="5"/>
  <c r="Z67" i="1"/>
  <c r="BH43" i="5"/>
  <c r="Z24" i="1"/>
  <c r="AL57" i="5"/>
  <c r="Z18" i="1"/>
  <c r="BJ17" i="5"/>
  <c r="Z12" i="1"/>
  <c r="Z1178" i="1"/>
  <c r="Z1160" i="1"/>
  <c r="Z1125" i="1"/>
  <c r="Z1089" i="1"/>
  <c r="Z945" i="1"/>
  <c r="AI58" i="5"/>
  <c r="Z1259" i="1"/>
  <c r="BL7" i="5"/>
  <c r="Z1121" i="1"/>
  <c r="BJ5" i="5"/>
  <c r="Z1103" i="1"/>
  <c r="BH57" i="5"/>
  <c r="Z1073" i="1"/>
  <c r="BM28" i="5"/>
  <c r="Z1049" i="1"/>
  <c r="AU54" i="5"/>
  <c r="Z911" i="1"/>
  <c r="BI6" i="5"/>
  <c r="Z881" i="1"/>
  <c r="D31" i="5"/>
  <c r="Z839" i="1"/>
  <c r="BK66" i="5"/>
  <c r="Z833" i="1"/>
  <c r="BD29" i="5"/>
  <c r="Z809" i="1"/>
  <c r="BI52" i="5"/>
  <c r="Z767" i="1"/>
  <c r="C10" i="5"/>
  <c r="Z689" i="1"/>
  <c r="C44" i="5"/>
  <c r="Z677" i="1"/>
  <c r="AK62" i="5"/>
  <c r="Z665" i="1"/>
  <c r="BL21" i="5"/>
  <c r="Z623" i="1"/>
  <c r="BJ31" i="5"/>
  <c r="Z593" i="1"/>
  <c r="BM22" i="5"/>
  <c r="Z581" i="1"/>
  <c r="BH41" i="5"/>
  <c r="Z539" i="1"/>
  <c r="AZ33" i="5"/>
  <c r="Z503" i="1"/>
  <c r="BH25" i="5"/>
  <c r="Z473" i="1"/>
  <c r="C56" i="5"/>
  <c r="Z461" i="1"/>
  <c r="Q46" i="5"/>
  <c r="Z449" i="1"/>
  <c r="AY14" i="5"/>
  <c r="Z419" i="1"/>
  <c r="AT25" i="5"/>
  <c r="Z401" i="1"/>
  <c r="AJ53" i="5"/>
  <c r="Z371" i="1"/>
  <c r="BG6" i="5"/>
  <c r="Z347" i="1"/>
  <c r="BL25" i="5"/>
  <c r="Z299" i="1"/>
  <c r="BJ65" i="5"/>
  <c r="Z288" i="1"/>
  <c r="AW46" i="5"/>
  <c r="Z281" i="1"/>
  <c r="AV37" i="5"/>
  <c r="Z275" i="1"/>
  <c r="BK12" i="5"/>
  <c r="Z173" i="1"/>
  <c r="BK14" i="5"/>
  <c r="Z131" i="1"/>
  <c r="BB61" i="5"/>
  <c r="Z66" i="1"/>
  <c r="BL15" i="5"/>
  <c r="Z23" i="1"/>
  <c r="Z1155" i="1"/>
  <c r="Z1119" i="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0" i="2"/>
  <c r="AT7" i="4"/>
  <c r="D31" i="2"/>
  <c r="D17" i="2"/>
  <c r="D22" i="2"/>
  <c r="BL15" i="4"/>
  <c r="D11" i="2"/>
  <c r="D9" i="2"/>
  <c r="D13" i="2"/>
  <c r="D28" i="2"/>
  <c r="D25"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0" i="2"/>
  <c r="D15" i="2"/>
  <c r="D3" i="2"/>
  <c r="S22" i="1"/>
  <c r="Q15" i="2" s="1"/>
  <c r="S16" i="1"/>
  <c r="S27" i="2" s="1"/>
  <c r="S10" i="1"/>
  <c r="R3" i="2" s="1"/>
  <c r="S31" i="1"/>
  <c r="S6" i="2" s="1"/>
  <c r="C12" i="4"/>
  <c r="C32" i="4"/>
  <c r="BL11" i="4"/>
  <c r="D47" i="4"/>
  <c r="BD61" i="4"/>
  <c r="D21" i="4"/>
  <c r="BN55" i="4"/>
  <c r="BM52" i="4"/>
  <c r="BN35" i="4"/>
  <c r="F47" i="4"/>
  <c r="AZ55" i="4"/>
  <c r="E44" i="4"/>
  <c r="C46" i="4"/>
  <c r="BA18" i="4"/>
  <c r="C38" i="4"/>
  <c r="F19" i="4"/>
  <c r="D33" i="2"/>
  <c r="D19" i="2"/>
  <c r="BN61" i="4"/>
  <c r="C50" i="4"/>
  <c r="D12" i="2"/>
  <c r="S15" i="1"/>
  <c r="R12" i="2" s="1"/>
  <c r="S9" i="1"/>
  <c r="S19" i="2" s="1"/>
  <c r="S30" i="1"/>
  <c r="AO30" i="4"/>
  <c r="BK56" i="4"/>
  <c r="E60" i="4"/>
  <c r="AA38" i="4"/>
  <c r="BG30" i="4"/>
  <c r="F21" i="4"/>
  <c r="F45" i="4"/>
  <c r="BN37" i="4"/>
  <c r="BK30" i="4"/>
  <c r="F57" i="4"/>
  <c r="BH39" i="4"/>
  <c r="BK54" i="4"/>
  <c r="BK40" i="4"/>
  <c r="BL53" i="4"/>
  <c r="AY44" i="4"/>
  <c r="BK22" i="4"/>
  <c r="E36" i="4"/>
  <c r="BI26" i="4"/>
  <c r="D6" i="2"/>
  <c r="D57" i="4"/>
  <c r="BG54" i="4"/>
  <c r="D21" i="2"/>
  <c r="F27" i="4"/>
  <c r="D8" i="2"/>
  <c r="S3" i="1"/>
  <c r="S14" i="1"/>
  <c r="Q8" i="2" s="1"/>
  <c r="S8" i="1"/>
  <c r="Q9" i="2" s="1"/>
  <c r="S71" i="1"/>
  <c r="Q4" i="2" s="1"/>
  <c r="S47" i="1"/>
  <c r="R22" i="2" s="1"/>
  <c r="S35" i="1"/>
  <c r="R28" i="2" s="1"/>
  <c r="S29" i="1"/>
  <c r="R16" i="2" s="1"/>
  <c r="BH27" i="4"/>
  <c r="F23" i="4"/>
  <c r="AZ41" i="4"/>
  <c r="BN29" i="4"/>
  <c r="BM16" i="4"/>
  <c r="BL61" i="4"/>
  <c r="BH51" i="4"/>
  <c r="BH53" i="4"/>
  <c r="E16" i="4"/>
  <c r="E38" i="4"/>
  <c r="BM26" i="4"/>
  <c r="BG42" i="4"/>
  <c r="BD47" i="4"/>
  <c r="BL55" i="4"/>
  <c r="C34" i="4"/>
  <c r="D7" i="2"/>
  <c r="BN19" i="4"/>
  <c r="E18" i="4"/>
  <c r="D14" i="2"/>
  <c r="D24" i="2"/>
  <c r="D5" i="2"/>
  <c r="D29" i="2"/>
  <c r="D26" i="2"/>
  <c r="D32" i="2"/>
  <c r="S13" i="1"/>
  <c r="R20" i="2" s="1"/>
  <c r="S7" i="1"/>
  <c r="Q32" i="2" s="1"/>
  <c r="S82" i="1"/>
  <c r="Q2" i="2" s="1"/>
  <c r="S40" i="1"/>
  <c r="Z3" i="2" s="1"/>
  <c r="S34" i="1"/>
  <c r="Q24" i="2" s="1"/>
  <c r="D20" i="2"/>
  <c r="D27" i="2"/>
  <c r="D23" i="2"/>
  <c r="BJ17" i="4"/>
  <c r="D18" i="2"/>
  <c r="S24" i="1"/>
  <c r="S18" i="1"/>
  <c r="AA24" i="2" s="1"/>
  <c r="S12" i="1"/>
  <c r="S14"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8"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8" i="2"/>
  <c r="N17" i="2"/>
  <c r="W22" i="2"/>
  <c r="N2" i="2"/>
  <c r="U26" i="2"/>
  <c r="Y26" i="2"/>
  <c r="W19" i="2"/>
  <c r="O9" i="2"/>
  <c r="U21" i="2"/>
  <c r="W28" i="2"/>
  <c r="AA29" i="2"/>
  <c r="Z26" i="2"/>
  <c r="O2" i="2"/>
  <c r="U8" i="2"/>
  <c r="Y8" i="2"/>
  <c r="W6" i="2"/>
  <c r="Z8" i="2"/>
  <c r="V26" i="2"/>
  <c r="AA32" i="2"/>
  <c r="AA9" i="2"/>
  <c r="V8" i="2"/>
  <c r="O32" i="2"/>
  <c r="W26" i="2"/>
  <c r="V32" i="2"/>
  <c r="Y32" i="2"/>
  <c r="Z32" i="2"/>
  <c r="U32" i="2"/>
  <c r="W32" i="2"/>
  <c r="AA17" i="2"/>
  <c r="N4" i="2"/>
  <c r="W30" i="2"/>
  <c r="O4" i="2"/>
  <c r="M4" i="2"/>
  <c r="W31" i="2"/>
  <c r="O58" i="1"/>
  <c r="AD58" i="1" s="1"/>
  <c r="O26" i="1"/>
  <c r="AD26" i="1" s="1"/>
  <c r="O42" i="1"/>
  <c r="AD42" i="1" s="1"/>
  <c r="O45" i="1"/>
  <c r="AD45" i="1" s="1"/>
  <c r="O61" i="1"/>
  <c r="AD61" i="1" s="1"/>
  <c r="O29" i="1"/>
  <c r="AD29" i="1" s="1"/>
  <c r="O56" i="1"/>
  <c r="AD56" i="1" s="1"/>
  <c r="N19" i="2"/>
  <c r="W13" i="2"/>
  <c r="O27" i="1"/>
  <c r="AD27" i="1" s="1"/>
  <c r="O43" i="1"/>
  <c r="AD43" i="1" s="1"/>
  <c r="O59" i="1"/>
  <c r="AD59" i="1" s="1"/>
  <c r="U10" i="2"/>
  <c r="O52" i="1"/>
  <c r="AD52" i="1" s="1"/>
  <c r="Z17" i="2"/>
  <c r="O36" i="1"/>
  <c r="AD36" i="1" s="1"/>
  <c r="Z25" i="2"/>
  <c r="V20" i="2"/>
  <c r="AE66" i="4"/>
  <c r="O34" i="1"/>
  <c r="AD34" i="1" s="1"/>
  <c r="AA25" i="2"/>
  <c r="N7" i="2"/>
  <c r="M33" i="2"/>
  <c r="O50" i="1"/>
  <c r="AD50" i="1" s="1"/>
  <c r="N22" i="2"/>
  <c r="J65" i="4"/>
  <c r="W18" i="2"/>
  <c r="N21" i="2"/>
  <c r="V30" i="2"/>
  <c r="O46" i="1"/>
  <c r="AD46" i="1" s="1"/>
  <c r="N33" i="2"/>
  <c r="V17" i="2"/>
  <c r="N9" i="2"/>
  <c r="N28" i="2"/>
  <c r="N16" i="2"/>
  <c r="W33" i="2"/>
  <c r="O30" i="1"/>
  <c r="AD30" i="1" s="1"/>
  <c r="N5" i="2"/>
  <c r="N12" i="2"/>
  <c r="N11" i="2"/>
  <c r="U11" i="2"/>
  <c r="O6" i="2"/>
  <c r="O62" i="1"/>
  <c r="AD62" i="1" s="1"/>
  <c r="M6" i="2"/>
  <c r="U24" i="2"/>
  <c r="N27" i="2"/>
  <c r="V12" i="2"/>
  <c r="AH65" i="4"/>
  <c r="V15" i="2"/>
  <c r="V13" i="2"/>
  <c r="V11" i="2"/>
  <c r="V9" i="2"/>
  <c r="W17" i="2"/>
  <c r="V2" i="2"/>
  <c r="V22" i="2"/>
  <c r="W9" i="2"/>
  <c r="BO10" i="2"/>
  <c r="V6" i="2"/>
  <c r="W25" i="2"/>
  <c r="BN15" i="2"/>
  <c r="Y9" i="2"/>
  <c r="BN4" i="2"/>
  <c r="V5" i="2"/>
  <c r="BO8" i="2"/>
  <c r="V10" i="2"/>
  <c r="V7" i="2"/>
  <c r="BO16" i="2"/>
  <c r="N15" i="2"/>
  <c r="W20" i="2"/>
  <c r="BK62" i="4"/>
  <c r="W2" i="2"/>
  <c r="W3" i="2"/>
  <c r="W5" i="2"/>
  <c r="U12" i="2"/>
  <c r="W15" i="2"/>
  <c r="U15" i="2"/>
  <c r="W27" i="2"/>
  <c r="BO19" i="2"/>
  <c r="BN2" i="2"/>
  <c r="H12" i="2"/>
  <c r="I12" i="2" s="1"/>
  <c r="H26" i="2"/>
  <c r="I26" i="2" s="1"/>
  <c r="H14" i="2"/>
  <c r="I14" i="2" s="1"/>
  <c r="H10" i="2"/>
  <c r="I10" i="2" s="1"/>
  <c r="N14" i="2"/>
  <c r="N3" i="2"/>
  <c r="U17" i="2"/>
  <c r="U3" i="2"/>
  <c r="V31" i="2"/>
  <c r="V23" i="2"/>
  <c r="W24" i="2"/>
  <c r="W12" i="2"/>
  <c r="BN14" i="2"/>
  <c r="BO2" i="2"/>
  <c r="H30" i="2"/>
  <c r="I30" i="2" s="1"/>
  <c r="H31" i="2"/>
  <c r="I31" i="2" s="1"/>
  <c r="O13" i="2"/>
  <c r="M13" i="2"/>
  <c r="U6" i="2"/>
  <c r="U5" i="2"/>
  <c r="W11" i="2"/>
  <c r="BO27" i="2"/>
  <c r="BO11" i="2"/>
  <c r="H24" i="2"/>
  <c r="I24" i="2" s="1"/>
  <c r="U31" i="2"/>
  <c r="U23" i="2"/>
  <c r="V24" i="2"/>
  <c r="W7" i="2"/>
  <c r="Y25" i="2"/>
  <c r="BO4" i="2"/>
  <c r="BO20" i="2"/>
  <c r="BN32" i="2"/>
  <c r="H2" i="2"/>
  <c r="I2" i="2" s="1"/>
  <c r="BN18" i="2"/>
  <c r="H19" i="2"/>
  <c r="I19" i="2" s="1"/>
  <c r="M29" i="2"/>
  <c r="BO33" i="2"/>
  <c r="H15" i="2"/>
  <c r="I15" i="2" s="1"/>
  <c r="H16" i="2"/>
  <c r="I16" i="2" s="1"/>
  <c r="T13" i="2"/>
  <c r="N6" i="2"/>
  <c r="U9" i="2"/>
  <c r="U7" i="2"/>
  <c r="V25" i="2"/>
  <c r="T16" i="2"/>
  <c r="H18" i="2"/>
  <c r="I18" i="2" s="1"/>
  <c r="L25" i="2"/>
  <c r="N29" i="2"/>
  <c r="U13" i="2"/>
  <c r="V28" i="2"/>
  <c r="W4" i="2"/>
  <c r="W16" i="2"/>
  <c r="BN23" i="2"/>
  <c r="H9" i="2"/>
  <c r="I9" i="2" s="1"/>
  <c r="M17" i="2"/>
  <c r="U25" i="2"/>
  <c r="V27" i="2"/>
  <c r="H21" i="2"/>
  <c r="I21" i="2" s="1"/>
  <c r="O7" i="2"/>
  <c r="U28" i="2"/>
  <c r="V4" i="2"/>
  <c r="V16" i="2"/>
  <c r="W21" i="2"/>
  <c r="BN27" i="2"/>
  <c r="BO32" i="2"/>
  <c r="M21" i="2"/>
  <c r="U30" i="2"/>
  <c r="U27" i="2"/>
  <c r="Y17" i="2"/>
  <c r="U4" i="2"/>
  <c r="U16" i="2"/>
  <c r="V21" i="2"/>
  <c r="H7" i="2"/>
  <c r="I7" i="2" s="1"/>
  <c r="BO9" i="2"/>
  <c r="H32" i="2"/>
  <c r="I32" i="2" s="1"/>
  <c r="H20" i="2"/>
  <c r="I20" i="2" s="1"/>
  <c r="U2" i="2"/>
  <c r="U20" i="2"/>
  <c r="V33" i="2"/>
  <c r="V18" i="2"/>
  <c r="BN8" i="2"/>
  <c r="BO18" i="2"/>
  <c r="H8" i="2"/>
  <c r="I8" i="2" s="1"/>
  <c r="H23" i="2"/>
  <c r="I23" i="2" s="1"/>
  <c r="M5" i="2"/>
  <c r="V19" i="2"/>
  <c r="BN5" i="2"/>
  <c r="H6" i="2"/>
  <c r="I6" i="2" s="1"/>
  <c r="Z14" i="2"/>
  <c r="N30" i="2"/>
  <c r="N20" i="2"/>
  <c r="U33" i="2"/>
  <c r="U18" i="2"/>
  <c r="V3" i="2"/>
  <c r="BO26" i="2"/>
  <c r="BO21" i="2"/>
  <c r="BO15" i="2"/>
  <c r="BN10" i="2"/>
  <c r="O51" i="1"/>
  <c r="AD51" i="1" s="1"/>
  <c r="H11" i="2"/>
  <c r="I11" i="2" s="1"/>
  <c r="H25" i="2"/>
  <c r="I25" i="2" s="1"/>
  <c r="H22" i="2"/>
  <c r="I22" i="2" s="1"/>
  <c r="H17" i="2"/>
  <c r="I17" i="2" s="1"/>
  <c r="H33" i="2"/>
  <c r="I33" i="2" s="1"/>
  <c r="H28" i="2"/>
  <c r="I28" i="2" s="1"/>
  <c r="U22" i="2"/>
  <c r="U19" i="2"/>
  <c r="W10" i="2"/>
  <c r="W29" i="2"/>
  <c r="Y29" i="2"/>
  <c r="U29" i="2"/>
  <c r="V29" i="2"/>
  <c r="W14" i="2"/>
  <c r="U14" i="2"/>
  <c r="Y14" i="2"/>
  <c r="V14" i="2"/>
  <c r="Z29" i="2"/>
  <c r="H27" i="2"/>
  <c r="I27" i="2" s="1"/>
  <c r="M18" i="2"/>
  <c r="N18" i="2"/>
  <c r="AA14" i="2"/>
  <c r="Z9" i="2"/>
  <c r="M8" i="2"/>
  <c r="M31" i="2"/>
  <c r="O31" i="2"/>
  <c r="BO28" i="2"/>
  <c r="BN26" i="2"/>
  <c r="BO30" i="2"/>
  <c r="BN11" i="2"/>
  <c r="BO24" i="2"/>
  <c r="BO13" i="2"/>
  <c r="BO31" i="2"/>
  <c r="T31" i="2"/>
  <c r="M9" i="2"/>
  <c r="M7" i="2"/>
  <c r="N13" i="2"/>
  <c r="O25" i="2"/>
  <c r="O28" i="1"/>
  <c r="AD28" i="1" s="1"/>
  <c r="L2" i="2"/>
  <c r="BN9" i="2"/>
  <c r="BN24" i="2"/>
  <c r="BN13" i="2"/>
  <c r="BN31" i="2"/>
  <c r="T19" i="2"/>
  <c r="T18" i="2"/>
  <c r="M15" i="2"/>
  <c r="N25" i="2"/>
  <c r="O30" i="2"/>
  <c r="O28" i="2"/>
  <c r="L21" i="2"/>
  <c r="BN33" i="2"/>
  <c r="L16" i="2"/>
  <c r="BN20" i="2"/>
  <c r="BO12" i="2"/>
  <c r="BO7" i="2"/>
  <c r="L17" i="2"/>
  <c r="T24" i="2"/>
  <c r="T29" i="2"/>
  <c r="M25" i="2"/>
  <c r="O27" i="2"/>
  <c r="BO5" i="2"/>
  <c r="L22" i="2"/>
  <c r="L15" i="2"/>
  <c r="L30" i="2"/>
  <c r="BN12" i="2"/>
  <c r="BN7" i="2"/>
  <c r="L18" i="2"/>
  <c r="T30" i="2"/>
  <c r="M30" i="2"/>
  <c r="M28" i="2"/>
  <c r="O14" i="2"/>
  <c r="O16" i="2"/>
  <c r="L27" i="2"/>
  <c r="L8" i="2"/>
  <c r="BO3" i="2"/>
  <c r="L28" i="2"/>
  <c r="L10" i="2"/>
  <c r="T2" i="2"/>
  <c r="T11" i="2"/>
  <c r="M27" i="2"/>
  <c r="O20" i="2"/>
  <c r="BN3" i="2"/>
  <c r="BO23" i="2"/>
  <c r="L4" i="2"/>
  <c r="L14" i="2"/>
  <c r="BO6" i="2"/>
  <c r="T3" i="2"/>
  <c r="T20" i="2"/>
  <c r="M14" i="2"/>
  <c r="M16" i="2"/>
  <c r="O21" i="2"/>
  <c r="O8" i="2"/>
  <c r="BO25" i="2"/>
  <c r="BN19" i="2"/>
  <c r="BN6" i="2"/>
  <c r="T5" i="2"/>
  <c r="T10" i="2"/>
  <c r="M20" i="2"/>
  <c r="N8" i="2"/>
  <c r="O33" i="2"/>
  <c r="O18" i="2"/>
  <c r="L5" i="2"/>
  <c r="BN25" i="2"/>
  <c r="BO22" i="2"/>
  <c r="T21" i="2"/>
  <c r="T8" i="2"/>
  <c r="O22" i="2"/>
  <c r="O19" i="2"/>
  <c r="H5" i="2"/>
  <c r="I5" i="2" s="1"/>
  <c r="L9" i="2"/>
  <c r="L24" i="2"/>
  <c r="BN22" i="2"/>
  <c r="L13" i="2"/>
  <c r="L31" i="2"/>
  <c r="T23" i="2"/>
  <c r="T12" i="2"/>
  <c r="O17" i="2"/>
  <c r="O3" i="2"/>
  <c r="L33" i="2"/>
  <c r="L20" i="2"/>
  <c r="T9" i="2"/>
  <c r="T22" i="2"/>
  <c r="M22" i="2"/>
  <c r="M19" i="2"/>
  <c r="O5" i="2"/>
  <c r="H4" i="2"/>
  <c r="I4" i="2" s="1"/>
  <c r="L12" i="2"/>
  <c r="L7" i="2"/>
  <c r="BO17" i="2"/>
  <c r="T15" i="2"/>
  <c r="T7" i="2"/>
  <c r="M3" i="2"/>
  <c r="O23" i="2"/>
  <c r="F4" i="2"/>
  <c r="G4" i="2" s="1"/>
  <c r="BN21" i="2"/>
  <c r="BN16" i="2"/>
  <c r="BN17" i="2"/>
  <c r="T25" i="2"/>
  <c r="T14" i="2"/>
  <c r="N31" i="2"/>
  <c r="N23" i="2"/>
  <c r="O29" i="2"/>
  <c r="O10" i="2"/>
  <c r="L3" i="2"/>
  <c r="BN30" i="2"/>
  <c r="T33" i="2"/>
  <c r="T32" i="2"/>
  <c r="M23" i="2"/>
  <c r="N10" i="2"/>
  <c r="O24" i="2"/>
  <c r="O12" i="2"/>
  <c r="H3" i="2"/>
  <c r="L23" i="2"/>
  <c r="BN28" i="2"/>
  <c r="L19" i="2"/>
  <c r="BO14" i="2"/>
  <c r="L6" i="2"/>
  <c r="T28" i="2"/>
  <c r="M10" i="2"/>
  <c r="O11" i="2"/>
  <c r="L11" i="2"/>
  <c r="T27" i="2"/>
  <c r="T17" i="2"/>
  <c r="M24" i="2"/>
  <c r="M12" i="2"/>
  <c r="N32" i="2"/>
  <c r="T26" i="2"/>
  <c r="T6" i="2"/>
  <c r="M32" i="2"/>
  <c r="M11" i="2"/>
  <c r="O15" i="2"/>
  <c r="M26" i="2"/>
  <c r="T4" i="2"/>
  <c r="N26" i="2"/>
  <c r="O26" i="2"/>
  <c r="BC9" i="2"/>
  <c r="L26" i="2"/>
  <c r="BC25" i="2"/>
  <c r="F23" i="2"/>
  <c r="G23" i="2" s="1"/>
  <c r="F27" i="2"/>
  <c r="G27" i="2" s="1"/>
  <c r="F11" i="2"/>
  <c r="F22" i="2"/>
  <c r="F32" i="2"/>
  <c r="G32" i="2" s="1"/>
  <c r="H13" i="2"/>
  <c r="I13" i="2" s="1"/>
  <c r="F9" i="2"/>
  <c r="G9" i="2" s="1"/>
  <c r="F26" i="2"/>
  <c r="G26" i="2" s="1"/>
  <c r="F20" i="2"/>
  <c r="G20" i="2" s="1"/>
  <c r="F7" i="2"/>
  <c r="G7" i="2" s="1"/>
  <c r="F13" i="2"/>
  <c r="G13" i="2" s="1"/>
  <c r="F17" i="2"/>
  <c r="G17" i="2" s="1"/>
  <c r="F2" i="2"/>
  <c r="G2" i="2" s="1"/>
  <c r="F15" i="2"/>
  <c r="G15" i="2" s="1"/>
  <c r="F16" i="2"/>
  <c r="G16" i="2" s="1"/>
  <c r="F10" i="2"/>
  <c r="G10" i="2" s="1"/>
  <c r="F14" i="2"/>
  <c r="G14" i="2" s="1"/>
  <c r="F6" i="2"/>
  <c r="G6" i="2" s="1"/>
  <c r="F3" i="2"/>
  <c r="F25" i="2"/>
  <c r="G25" i="2" s="1"/>
  <c r="F19" i="2"/>
  <c r="G19" i="2" s="1"/>
  <c r="F8" i="2"/>
  <c r="G8" i="2" s="1"/>
  <c r="F31" i="2"/>
  <c r="G31" i="2" s="1"/>
  <c r="F5" i="2"/>
  <c r="G5" i="2" s="1"/>
  <c r="F33" i="2"/>
  <c r="G33" i="2" s="1"/>
  <c r="F24" i="2"/>
  <c r="G24" i="2" s="1"/>
  <c r="F12" i="2"/>
  <c r="G12" i="2" s="1"/>
  <c r="F18" i="2"/>
  <c r="G18" i="2" s="1"/>
  <c r="F21" i="2"/>
  <c r="G21" i="2" s="1"/>
  <c r="F28" i="2"/>
  <c r="G28" i="2" s="1"/>
  <c r="F30" i="2"/>
  <c r="G30" i="2" s="1"/>
  <c r="BA25" i="2"/>
  <c r="BB24" i="2"/>
  <c r="BA21" i="2"/>
  <c r="L32" i="2"/>
  <c r="AW33" i="2"/>
  <c r="BC18" i="2"/>
  <c r="AW2" i="2"/>
  <c r="BB23" i="2"/>
  <c r="BC28" i="2"/>
  <c r="BA2" i="2"/>
  <c r="BB9" i="2"/>
  <c r="BC15" i="2"/>
  <c r="AW24" i="2"/>
  <c r="AW5" i="2"/>
  <c r="BC21" i="2"/>
  <c r="BA9" i="2"/>
  <c r="BB7" i="2"/>
  <c r="AW13" i="2"/>
  <c r="AW17" i="2"/>
  <c r="BB6" i="2"/>
  <c r="AW28" i="2"/>
  <c r="BB26" i="2"/>
  <c r="BC30" i="2"/>
  <c r="AW8" i="2"/>
  <c r="BB20" i="2"/>
  <c r="BC4" i="2"/>
  <c r="BA22" i="2"/>
  <c r="AW32" i="2"/>
  <c r="BC23" i="2"/>
  <c r="BC27" i="2"/>
  <c r="BC11" i="2"/>
  <c r="BA10" i="2"/>
  <c r="AW12" i="2"/>
  <c r="BB4" i="2"/>
  <c r="BB13" i="2"/>
  <c r="BC31" i="2"/>
  <c r="AW4" i="2"/>
  <c r="BA13" i="2"/>
  <c r="AW27" i="2"/>
  <c r="AW16" i="2"/>
  <c r="BB11" i="2"/>
  <c r="BA12" i="2"/>
  <c r="BC14" i="2"/>
  <c r="BA14" i="2"/>
  <c r="AW18" i="2"/>
  <c r="BB5" i="2"/>
  <c r="BC3" i="2"/>
  <c r="BA5" i="2"/>
  <c r="AW21" i="2"/>
  <c r="BB27" i="2"/>
  <c r="AW26" i="2"/>
  <c r="AW19" i="2"/>
  <c r="BA31" i="2"/>
  <c r="BA24" i="2"/>
  <c r="AW30" i="2"/>
  <c r="BB12" i="2"/>
  <c r="AW22" i="2"/>
  <c r="BA7" i="2"/>
  <c r="BA17" i="2"/>
  <c r="AW6" i="2"/>
  <c r="BA15" i="2"/>
  <c r="BB2" i="2"/>
  <c r="AW25" i="2"/>
  <c r="BB33" i="2"/>
  <c r="BA27" i="2"/>
  <c r="BA19" i="2"/>
  <c r="BC20" i="2"/>
  <c r="BB10" i="2"/>
  <c r="BA18" i="2"/>
  <c r="BB21" i="2"/>
  <c r="BA23" i="2"/>
  <c r="AW9" i="2"/>
  <c r="BB15" i="2"/>
  <c r="BA33" i="2"/>
  <c r="BA28" i="2"/>
  <c r="BC19" i="2"/>
  <c r="BA11" i="2"/>
  <c r="BA8" i="2"/>
  <c r="BC22" i="2"/>
  <c r="AW7" i="2"/>
  <c r="AW14" i="2"/>
  <c r="BA32" i="2"/>
  <c r="BC6" i="2"/>
  <c r="BB31" i="2"/>
  <c r="BC2" i="2"/>
  <c r="BA26" i="2"/>
  <c r="BC16" i="2"/>
  <c r="BC8" i="2"/>
  <c r="BC32" i="2"/>
  <c r="BC17" i="2"/>
  <c r="BA6" i="2"/>
  <c r="AW31" i="2"/>
  <c r="AW3" i="2"/>
  <c r="BA3" i="2"/>
  <c r="AW23" i="2"/>
  <c r="BA16" i="2"/>
  <c r="BA30" i="2"/>
  <c r="BA20" i="2"/>
  <c r="BC10" i="2"/>
  <c r="AW15" i="2"/>
  <c r="BC26" i="2"/>
  <c r="AW10" i="2"/>
  <c r="BA4" i="2"/>
  <c r="BB22" i="2"/>
  <c r="BC7" i="2"/>
  <c r="BB18" i="2"/>
  <c r="BB3" i="2"/>
  <c r="BC5" i="2"/>
  <c r="BB25" i="2"/>
  <c r="BC33" i="2"/>
  <c r="BB19" i="2"/>
  <c r="BC24" i="2"/>
  <c r="BB8" i="2"/>
  <c r="BC12" i="2"/>
  <c r="BB32" i="2"/>
  <c r="BC13" i="2"/>
  <c r="BB16" i="2"/>
  <c r="BB14" i="2"/>
  <c r="AW11" i="2"/>
  <c r="BB28" i="2"/>
  <c r="BB30" i="2"/>
  <c r="AW20" i="2"/>
  <c r="BB17"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18"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O12" i="11" l="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N10" i="1"/>
  <c r="BL8" i="1"/>
  <c r="BN15" i="1"/>
  <c r="BL13" i="1"/>
  <c r="BL6" i="1"/>
  <c r="BN7" i="1"/>
  <c r="BN9" i="1"/>
  <c r="BL7" i="1"/>
  <c r="BL12" i="1"/>
  <c r="BN13" i="1"/>
  <c r="BL15" i="1"/>
  <c r="BN11" i="1"/>
  <c r="BL14" i="1"/>
  <c r="BL11" i="1"/>
  <c r="BN12" i="1"/>
  <c r="BN6" i="1"/>
  <c r="BL10" i="1"/>
  <c r="BN14" i="1"/>
  <c r="BN8" i="1"/>
  <c r="BL9" i="1"/>
  <c r="AC125" i="1"/>
  <c r="AC224" i="1"/>
  <c r="AC387" i="1"/>
  <c r="BP15" i="1"/>
  <c r="BP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E9" i="1"/>
  <c r="BE8" i="1"/>
  <c r="BE7" i="1"/>
  <c r="BE6" i="1"/>
  <c r="BE5" i="1"/>
  <c r="BE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4" i="2"/>
  <c r="BJ9" i="2"/>
  <c r="BJ32" i="2"/>
  <c r="BJ25" i="2"/>
  <c r="BJ8" i="2"/>
  <c r="BJ29"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P7" i="1"/>
  <c r="BP8" i="1"/>
  <c r="BP9" i="1"/>
  <c r="BP10" i="1"/>
  <c r="BP11" i="1"/>
  <c r="BP12" i="1"/>
  <c r="BP13" i="1"/>
  <c r="BP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M5" i="1" a="1"/>
  <c r="BM5" i="1" s="1"/>
  <c r="BN5" i="1" s="1"/>
  <c r="BK5" i="1" a="1"/>
  <c r="BK5" i="1" s="1"/>
  <c r="BL5" i="1" s="1"/>
  <c r="AC246" i="1"/>
  <c r="AV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9" i="2"/>
  <c r="K30" i="7"/>
  <c r="AC126" i="1"/>
  <c r="AD189" i="1"/>
  <c r="AC120" i="1"/>
  <c r="AC128" i="1"/>
  <c r="Q3" i="2"/>
  <c r="AC228" i="1"/>
  <c r="AC159" i="1"/>
  <c r="AD78" i="1"/>
  <c r="AC198" i="1"/>
  <c r="AD206" i="1"/>
  <c r="AD182" i="1"/>
  <c r="AC240" i="1"/>
  <c r="AC180" i="1"/>
  <c r="AC141" i="1"/>
  <c r="BH14" i="2"/>
  <c r="BH32" i="2"/>
  <c r="BH8" i="2"/>
  <c r="AD225" i="1"/>
  <c r="AD164" i="1"/>
  <c r="BH17" i="2"/>
  <c r="AD168" i="1"/>
  <c r="AC170" i="1"/>
  <c r="AC156" i="1"/>
  <c r="AA19" i="2"/>
  <c r="AI19" i="2" s="1"/>
  <c r="AC231" i="1"/>
  <c r="BH26" i="2"/>
  <c r="AD239" i="1"/>
  <c r="AC236" i="1"/>
  <c r="AC150" i="1"/>
  <c r="AC122" i="1"/>
  <c r="AV20" i="1"/>
  <c r="AD123" i="1"/>
  <c r="AC102" i="1"/>
  <c r="BH9" i="2"/>
  <c r="BH25"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AV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AV22" i="1"/>
  <c r="AC40" i="1"/>
  <c r="AC51" i="1"/>
  <c r="AC36" i="1"/>
  <c r="AC27" i="1"/>
  <c r="AC45" i="1"/>
  <c r="AC88" i="1"/>
  <c r="AC75" i="1"/>
  <c r="AC83" i="1"/>
  <c r="AC116" i="1"/>
  <c r="AC44" i="1"/>
  <c r="AC67" i="1"/>
  <c r="L27" i="7"/>
  <c r="AC144" i="1"/>
  <c r="AC87" i="1"/>
  <c r="AC183" i="1"/>
  <c r="AC118" i="1"/>
  <c r="AC160" i="1"/>
  <c r="AC202" i="1"/>
  <c r="O30" i="7"/>
  <c r="J23" i="7"/>
  <c r="U9" i="6"/>
  <c r="M7" i="6"/>
  <c r="R9" i="6"/>
  <c r="J3" i="7"/>
  <c r="AC8" i="6"/>
  <c r="L24" i="7"/>
  <c r="S3" i="2"/>
  <c r="BK3" i="2" s="1"/>
  <c r="AC7" i="6"/>
  <c r="D3" i="6"/>
  <c r="AD13" i="6"/>
  <c r="AD10" i="6"/>
  <c r="AD12" i="6"/>
  <c r="AD11" i="6"/>
  <c r="K10" i="6"/>
  <c r="L8" i="7"/>
  <c r="M30" i="7"/>
  <c r="K8" i="7"/>
  <c r="L30" i="7"/>
  <c r="L15" i="6"/>
  <c r="P8" i="6"/>
  <c r="N8" i="7"/>
  <c r="X10" i="6"/>
  <c r="X9" i="6"/>
  <c r="AE12" i="6"/>
  <c r="X7" i="6"/>
  <c r="I31" i="7"/>
  <c r="J31" i="7"/>
  <c r="L31" i="7"/>
  <c r="AE10" i="6"/>
  <c r="L9" i="6"/>
  <c r="AE11" i="6"/>
  <c r="L8" i="6"/>
  <c r="AE8" i="6"/>
  <c r="L10" i="6"/>
  <c r="J27" i="7"/>
  <c r="J26" i="7"/>
  <c r="AE9" i="6"/>
  <c r="L26" i="7"/>
  <c r="K27" i="7"/>
  <c r="M27" i="7"/>
  <c r="M8"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4" i="7"/>
  <c r="O4" i="7"/>
  <c r="U4" i="7"/>
  <c r="AA4" i="7"/>
  <c r="AG4" i="7"/>
  <c r="AM4" i="7"/>
  <c r="AS4" i="7"/>
  <c r="AY4" i="7"/>
  <c r="BE4" i="7"/>
  <c r="BK4" i="7"/>
  <c r="BQ4" i="7"/>
  <c r="BW4" i="7"/>
  <c r="CC4" i="7"/>
  <c r="CI4" i="7"/>
  <c r="CO4" i="7"/>
  <c r="CU4" i="7"/>
  <c r="DA4" i="7"/>
  <c r="DG4" i="7"/>
  <c r="DM4" i="7"/>
  <c r="DS4" i="7"/>
  <c r="DY4" i="7"/>
  <c r="EE4" i="7"/>
  <c r="EK4" i="7"/>
  <c r="EQ4" i="7"/>
  <c r="EW4" i="7"/>
  <c r="FC4" i="7"/>
  <c r="FI4" i="7"/>
  <c r="FO4" i="7"/>
  <c r="FU4" i="7"/>
  <c r="GA4" i="7"/>
  <c r="GG4" i="7"/>
  <c r="GM4" i="7"/>
  <c r="GS4" i="7"/>
  <c r="J4" i="7"/>
  <c r="P4" i="7"/>
  <c r="V4" i="7"/>
  <c r="AB4" i="7"/>
  <c r="AH4" i="7"/>
  <c r="AN4" i="7"/>
  <c r="AT4" i="7"/>
  <c r="AZ4" i="7"/>
  <c r="BF4" i="7"/>
  <c r="BL4" i="7"/>
  <c r="BR4" i="7"/>
  <c r="BX4" i="7"/>
  <c r="CD4" i="7"/>
  <c r="CJ4" i="7"/>
  <c r="CP4" i="7"/>
  <c r="CV4" i="7"/>
  <c r="DB4" i="7"/>
  <c r="DH4" i="7"/>
  <c r="DN4" i="7"/>
  <c r="DT4" i="7"/>
  <c r="DZ4" i="7"/>
  <c r="EF4" i="7"/>
  <c r="EL4" i="7"/>
  <c r="ER4" i="7"/>
  <c r="EX4" i="7"/>
  <c r="FD4" i="7"/>
  <c r="FJ4" i="7"/>
  <c r="FP4" i="7"/>
  <c r="FV4" i="7"/>
  <c r="GB4" i="7"/>
  <c r="GH4" i="7"/>
  <c r="GN4" i="7"/>
  <c r="GT4" i="7"/>
  <c r="K4" i="7"/>
  <c r="Q4" i="7"/>
  <c r="W4" i="7"/>
  <c r="AC4" i="7"/>
  <c r="AI4" i="7"/>
  <c r="AO4" i="7"/>
  <c r="AU4" i="7"/>
  <c r="BA4" i="7"/>
  <c r="BG4" i="7"/>
  <c r="BM4" i="7"/>
  <c r="BS4" i="7"/>
  <c r="BY4" i="7"/>
  <c r="CE4" i="7"/>
  <c r="CK4" i="7"/>
  <c r="CQ4" i="7"/>
  <c r="CW4" i="7"/>
  <c r="DC4" i="7"/>
  <c r="DI4" i="7"/>
  <c r="DO4" i="7"/>
  <c r="DU4" i="7"/>
  <c r="EA4" i="7"/>
  <c r="EG4" i="7"/>
  <c r="EM4" i="7"/>
  <c r="ES4" i="7"/>
  <c r="EY4" i="7"/>
  <c r="FE4" i="7"/>
  <c r="FK4" i="7"/>
  <c r="FQ4" i="7"/>
  <c r="FW4" i="7"/>
  <c r="GC4" i="7"/>
  <c r="GI4" i="7"/>
  <c r="GO4" i="7"/>
  <c r="GU4" i="7"/>
  <c r="N4" i="7"/>
  <c r="T4" i="7"/>
  <c r="Z4" i="7"/>
  <c r="AF4" i="7"/>
  <c r="AL4" i="7"/>
  <c r="AR4" i="7"/>
  <c r="AX4" i="7"/>
  <c r="BD4" i="7"/>
  <c r="BJ4" i="7"/>
  <c r="BP4" i="7"/>
  <c r="BV4" i="7"/>
  <c r="CB4" i="7"/>
  <c r="CH4" i="7"/>
  <c r="CN4" i="7"/>
  <c r="CT4" i="7"/>
  <c r="CZ4" i="7"/>
  <c r="DF4" i="7"/>
  <c r="DL4" i="7"/>
  <c r="DR4" i="7"/>
  <c r="DX4" i="7"/>
  <c r="ED4" i="7"/>
  <c r="EJ4" i="7"/>
  <c r="EP4" i="7"/>
  <c r="EV4" i="7"/>
  <c r="FB4" i="7"/>
  <c r="FH4" i="7"/>
  <c r="FN4" i="7"/>
  <c r="FT4" i="7"/>
  <c r="FZ4" i="7"/>
  <c r="GF4" i="7"/>
  <c r="GL4" i="7"/>
  <c r="GR4" i="7"/>
  <c r="L4" i="7"/>
  <c r="AD4" i="7"/>
  <c r="AV4" i="7"/>
  <c r="BN4" i="7"/>
  <c r="CF4" i="7"/>
  <c r="CX4" i="7"/>
  <c r="DP4" i="7"/>
  <c r="EH4" i="7"/>
  <c r="EZ4" i="7"/>
  <c r="FR4" i="7"/>
  <c r="GJ4" i="7"/>
  <c r="M4" i="7"/>
  <c r="AE4" i="7"/>
  <c r="AW4" i="7"/>
  <c r="BO4" i="7"/>
  <c r="CG4" i="7"/>
  <c r="CY4" i="7"/>
  <c r="DQ4" i="7"/>
  <c r="EI4" i="7"/>
  <c r="FA4" i="7"/>
  <c r="FS4" i="7"/>
  <c r="GK4" i="7"/>
  <c r="R4" i="7"/>
  <c r="AJ4" i="7"/>
  <c r="BB4" i="7"/>
  <c r="BT4" i="7"/>
  <c r="CL4" i="7"/>
  <c r="DD4" i="7"/>
  <c r="DV4" i="7"/>
  <c r="EN4" i="7"/>
  <c r="FF4" i="7"/>
  <c r="FX4" i="7"/>
  <c r="GP4" i="7"/>
  <c r="S4" i="7"/>
  <c r="AK4" i="7"/>
  <c r="BC4" i="7"/>
  <c r="BU4" i="7"/>
  <c r="CM4" i="7"/>
  <c r="DE4" i="7"/>
  <c r="DW4" i="7"/>
  <c r="EO4" i="7"/>
  <c r="FG4" i="7"/>
  <c r="FY4" i="7"/>
  <c r="GQ4" i="7"/>
  <c r="X4" i="7"/>
  <c r="BZ4" i="7"/>
  <c r="EB4" i="7"/>
  <c r="GD4" i="7"/>
  <c r="Y4" i="7"/>
  <c r="CA4" i="7"/>
  <c r="EC4" i="7"/>
  <c r="GE4" i="7"/>
  <c r="AP4" i="7"/>
  <c r="CR4" i="7"/>
  <c r="ET4" i="7"/>
  <c r="AQ4" i="7"/>
  <c r="CS4" i="7"/>
  <c r="EU4" i="7"/>
  <c r="BH4" i="7"/>
  <c r="DJ4" i="7"/>
  <c r="FL4" i="7"/>
  <c r="BI4" i="7"/>
  <c r="DK4" i="7"/>
  <c r="FM4"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2" i="7"/>
  <c r="V32" i="7"/>
  <c r="AB32" i="7"/>
  <c r="AH32" i="7"/>
  <c r="AN32" i="7"/>
  <c r="AT32" i="7"/>
  <c r="AZ32" i="7"/>
  <c r="BF32" i="7"/>
  <c r="BL32" i="7"/>
  <c r="BR32" i="7"/>
  <c r="BX32" i="7"/>
  <c r="CD32" i="7"/>
  <c r="CJ32" i="7"/>
  <c r="CP32" i="7"/>
  <c r="CV32" i="7"/>
  <c r="DB32" i="7"/>
  <c r="DH32" i="7"/>
  <c r="DN32" i="7"/>
  <c r="DT32" i="7"/>
  <c r="DZ32" i="7"/>
  <c r="EF32" i="7"/>
  <c r="EL32" i="7"/>
  <c r="ER32" i="7"/>
  <c r="EX32" i="7"/>
  <c r="FD32" i="7"/>
  <c r="FJ32" i="7"/>
  <c r="FP32" i="7"/>
  <c r="FV32" i="7"/>
  <c r="GB32" i="7"/>
  <c r="GH32" i="7"/>
  <c r="GN32" i="7"/>
  <c r="GT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B13" i="6"/>
  <c r="B16" i="6"/>
  <c r="B19" i="6"/>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P31" i="7"/>
  <c r="AZ31" i="7"/>
  <c r="CJ31" i="7"/>
  <c r="DT31" i="7"/>
  <c r="FD31" i="7"/>
  <c r="GN31" i="7"/>
  <c r="V31" i="7"/>
  <c r="BF31" i="7"/>
  <c r="CP31" i="7"/>
  <c r="DZ31" i="7"/>
  <c r="FJ31" i="7"/>
  <c r="GT31" i="7"/>
  <c r="AB31" i="7"/>
  <c r="BL31" i="7"/>
  <c r="CV31" i="7"/>
  <c r="EF31" i="7"/>
  <c r="FP31" i="7"/>
  <c r="AH31" i="7"/>
  <c r="BR31" i="7"/>
  <c r="DB31" i="7"/>
  <c r="EL31" i="7"/>
  <c r="FV31" i="7"/>
  <c r="AN31" i="7"/>
  <c r="BX31" i="7"/>
  <c r="DH31" i="7"/>
  <c r="ER31" i="7"/>
  <c r="GB31" i="7"/>
  <c r="AT31" i="7"/>
  <c r="CD31" i="7"/>
  <c r="DN31" i="7"/>
  <c r="EX31" i="7"/>
  <c r="GH31"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8" i="7"/>
  <c r="V8" i="7"/>
  <c r="AB8" i="7"/>
  <c r="AH8" i="7"/>
  <c r="AN8" i="7"/>
  <c r="AT8" i="7"/>
  <c r="AZ8" i="7"/>
  <c r="BF8" i="7"/>
  <c r="BL8" i="7"/>
  <c r="BR8" i="7"/>
  <c r="BX8" i="7"/>
  <c r="CD8" i="7"/>
  <c r="Q8" i="7"/>
  <c r="W8" i="7"/>
  <c r="AC8" i="7"/>
  <c r="AI8" i="7"/>
  <c r="AO8" i="7"/>
  <c r="AU8" i="7"/>
  <c r="BA8" i="7"/>
  <c r="BG8" i="7"/>
  <c r="BM8" i="7"/>
  <c r="BS8" i="7"/>
  <c r="BY8" i="7"/>
  <c r="CE8" i="7"/>
  <c r="CK8" i="7"/>
  <c r="CQ8" i="7"/>
  <c r="CW8" i="7"/>
  <c r="DC8" i="7"/>
  <c r="DI8" i="7"/>
  <c r="R8" i="7"/>
  <c r="X8" i="7"/>
  <c r="AD8" i="7"/>
  <c r="AJ8" i="7"/>
  <c r="AP8" i="7"/>
  <c r="AV8" i="7"/>
  <c r="BB8" i="7"/>
  <c r="BH8" i="7"/>
  <c r="BN8" i="7"/>
  <c r="BT8" i="7"/>
  <c r="BZ8" i="7"/>
  <c r="CF8" i="7"/>
  <c r="CL8" i="7"/>
  <c r="CR8" i="7"/>
  <c r="CX8" i="7"/>
  <c r="DD8" i="7"/>
  <c r="DJ8" i="7"/>
  <c r="DP8" i="7"/>
  <c r="S8" i="7"/>
  <c r="Y8" i="7"/>
  <c r="AE8" i="7"/>
  <c r="AK8" i="7"/>
  <c r="AQ8" i="7"/>
  <c r="AW8" i="7"/>
  <c r="BC8" i="7"/>
  <c r="BI8" i="7"/>
  <c r="BO8" i="7"/>
  <c r="BU8" i="7"/>
  <c r="CA8" i="7"/>
  <c r="CG8" i="7"/>
  <c r="CM8" i="7"/>
  <c r="CS8" i="7"/>
  <c r="CY8" i="7"/>
  <c r="DE8" i="7"/>
  <c r="DK8" i="7"/>
  <c r="DQ8" i="7"/>
  <c r="DW8" i="7"/>
  <c r="EC8" i="7"/>
  <c r="EI8" i="7"/>
  <c r="EO8" i="7"/>
  <c r="EU8" i="7"/>
  <c r="FA8" i="7"/>
  <c r="AF8" i="7"/>
  <c r="AX8" i="7"/>
  <c r="BP8" i="7"/>
  <c r="CH8" i="7"/>
  <c r="CT8" i="7"/>
  <c r="DF8" i="7"/>
  <c r="DO8" i="7"/>
  <c r="DX8" i="7"/>
  <c r="EE8" i="7"/>
  <c r="EL8" i="7"/>
  <c r="ES8" i="7"/>
  <c r="EZ8" i="7"/>
  <c r="FG8" i="7"/>
  <c r="FM8" i="7"/>
  <c r="FS8" i="7"/>
  <c r="FY8" i="7"/>
  <c r="GE8" i="7"/>
  <c r="GK8" i="7"/>
  <c r="GQ8" i="7"/>
  <c r="O8" i="7"/>
  <c r="AG8" i="7"/>
  <c r="AY8" i="7"/>
  <c r="BQ8" i="7"/>
  <c r="CI8" i="7"/>
  <c r="CU8" i="7"/>
  <c r="DG8" i="7"/>
  <c r="DR8" i="7"/>
  <c r="DY8" i="7"/>
  <c r="EF8" i="7"/>
  <c r="EM8" i="7"/>
  <c r="ET8" i="7"/>
  <c r="FB8" i="7"/>
  <c r="FH8" i="7"/>
  <c r="FN8" i="7"/>
  <c r="FT8" i="7"/>
  <c r="FZ8" i="7"/>
  <c r="GF8" i="7"/>
  <c r="GL8" i="7"/>
  <c r="GR8" i="7"/>
  <c r="T8" i="7"/>
  <c r="AL8" i="7"/>
  <c r="BD8" i="7"/>
  <c r="BV8" i="7"/>
  <c r="CJ8" i="7"/>
  <c r="CV8" i="7"/>
  <c r="DH8" i="7"/>
  <c r="DS8" i="7"/>
  <c r="DZ8" i="7"/>
  <c r="EG8" i="7"/>
  <c r="EN8" i="7"/>
  <c r="EV8" i="7"/>
  <c r="FC8" i="7"/>
  <c r="FI8" i="7"/>
  <c r="FO8" i="7"/>
  <c r="FU8" i="7"/>
  <c r="GA8" i="7"/>
  <c r="GG8" i="7"/>
  <c r="GM8" i="7"/>
  <c r="GS8" i="7"/>
  <c r="U8" i="7"/>
  <c r="AM8" i="7"/>
  <c r="BE8" i="7"/>
  <c r="BW8" i="7"/>
  <c r="CN8" i="7"/>
  <c r="CZ8" i="7"/>
  <c r="DL8" i="7"/>
  <c r="DT8" i="7"/>
  <c r="EA8" i="7"/>
  <c r="EH8" i="7"/>
  <c r="EP8" i="7"/>
  <c r="EW8" i="7"/>
  <c r="FD8" i="7"/>
  <c r="FJ8" i="7"/>
  <c r="FP8" i="7"/>
  <c r="FV8" i="7"/>
  <c r="GB8" i="7"/>
  <c r="GH8" i="7"/>
  <c r="GN8" i="7"/>
  <c r="GT8" i="7"/>
  <c r="AA8" i="7"/>
  <c r="AS8" i="7"/>
  <c r="BK8" i="7"/>
  <c r="CC8" i="7"/>
  <c r="CP8" i="7"/>
  <c r="DB8" i="7"/>
  <c r="DN8" i="7"/>
  <c r="DV8" i="7"/>
  <c r="ED8" i="7"/>
  <c r="EK8" i="7"/>
  <c r="ER8" i="7"/>
  <c r="EY8" i="7"/>
  <c r="FF8" i="7"/>
  <c r="FL8" i="7"/>
  <c r="FR8" i="7"/>
  <c r="FX8" i="7"/>
  <c r="GD8" i="7"/>
  <c r="GJ8" i="7"/>
  <c r="GP8" i="7"/>
  <c r="AR8" i="7"/>
  <c r="DU8" i="7"/>
  <c r="FK8" i="7"/>
  <c r="GU8" i="7"/>
  <c r="BJ8" i="7"/>
  <c r="EB8" i="7"/>
  <c r="FQ8" i="7"/>
  <c r="CB8" i="7"/>
  <c r="EJ8" i="7"/>
  <c r="FW8" i="7"/>
  <c r="CO8" i="7"/>
  <c r="EQ8" i="7"/>
  <c r="GC8" i="7"/>
  <c r="DA8" i="7"/>
  <c r="EX8" i="7"/>
  <c r="GI8" i="7"/>
  <c r="Z8" i="7"/>
  <c r="DM8" i="7"/>
  <c r="FE8" i="7"/>
  <c r="GO8"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E34" i="7" s="1"/>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6" i="2"/>
  <c r="R8" i="2"/>
  <c r="AG8" i="2" s="1"/>
  <c r="Z27" i="2"/>
  <c r="S8" i="2"/>
  <c r="AI8" i="2" s="1"/>
  <c r="Z4" i="2"/>
  <c r="Q22" i="2"/>
  <c r="S21" i="2"/>
  <c r="BK21" i="2" s="1"/>
  <c r="R6" i="2"/>
  <c r="BK6" i="2" s="1"/>
  <c r="Y27" i="2"/>
  <c r="Q19" i="2"/>
  <c r="S22" i="2"/>
  <c r="BK22" i="2" s="1"/>
  <c r="AA27" i="2"/>
  <c r="AI27" i="2" s="1"/>
  <c r="S28" i="2"/>
  <c r="BK28" i="2" s="1"/>
  <c r="Q28" i="2"/>
  <c r="R4" i="2"/>
  <c r="Y23" i="2"/>
  <c r="S4" i="2"/>
  <c r="S32" i="2"/>
  <c r="AI32" i="2" s="1"/>
  <c r="R32" i="2"/>
  <c r="AG32" i="2" s="1"/>
  <c r="R9" i="2"/>
  <c r="AG9" i="2" s="1"/>
  <c r="R19" i="2"/>
  <c r="BK19" i="2" s="1"/>
  <c r="R11" i="2"/>
  <c r="S33" i="2"/>
  <c r="AI33" i="2" s="1"/>
  <c r="Q33" i="2"/>
  <c r="AA15" i="2"/>
  <c r="S9" i="2"/>
  <c r="AI9" i="2" s="1"/>
  <c r="AA22" i="2"/>
  <c r="R27" i="2"/>
  <c r="BK27" i="2" s="1"/>
  <c r="Z24" i="2"/>
  <c r="BJ24" i="2" s="1"/>
  <c r="AA6" i="2"/>
  <c r="AI6" i="2" s="1"/>
  <c r="Y6" i="2"/>
  <c r="R15" i="2"/>
  <c r="S15" i="2"/>
  <c r="Z6" i="2"/>
  <c r="Y20" i="2"/>
  <c r="AF18" i="2"/>
  <c r="S30" i="2"/>
  <c r="S2" i="2"/>
  <c r="Y7" i="2"/>
  <c r="R30" i="2"/>
  <c r="Q30" i="2"/>
  <c r="BO53" i="5"/>
  <c r="R2" i="2"/>
  <c r="CH6" i="2"/>
  <c r="CH5" i="2"/>
  <c r="AD24" i="2"/>
  <c r="AH8" i="2"/>
  <c r="AH7" i="2"/>
  <c r="Y22" i="2"/>
  <c r="Z15" i="2"/>
  <c r="BO46" i="5"/>
  <c r="AH29" i="2"/>
  <c r="Y31" i="2"/>
  <c r="Z20" i="2"/>
  <c r="AG20" i="2" s="1"/>
  <c r="S24" i="2"/>
  <c r="AI24" i="2" s="1"/>
  <c r="Q27" i="2"/>
  <c r="Z22" i="2"/>
  <c r="Z23" i="2"/>
  <c r="AA23" i="2"/>
  <c r="S23" i="2"/>
  <c r="Q16" i="2"/>
  <c r="AA7" i="2"/>
  <c r="R23" i="2"/>
  <c r="AA20" i="2"/>
  <c r="Q21" i="2"/>
  <c r="S16" i="2"/>
  <c r="BK16" i="2" s="1"/>
  <c r="R24" i="2"/>
  <c r="Q11" i="2"/>
  <c r="AA31" i="2"/>
  <c r="Q23" i="2"/>
  <c r="AD21" i="2"/>
  <c r="Y15" i="2"/>
  <c r="AE15" i="2" s="1"/>
  <c r="Y24" i="2"/>
  <c r="AE24" i="2" s="1"/>
  <c r="Z7" i="2"/>
  <c r="S10" i="2"/>
  <c r="Z31" i="2"/>
  <c r="BO14" i="5"/>
  <c r="Q10" i="2"/>
  <c r="S11" i="2"/>
  <c r="BO11" i="5"/>
  <c r="AA2" i="2"/>
  <c r="BO8" i="5"/>
  <c r="CB3" i="2"/>
  <c r="CB12" i="2" s="1"/>
  <c r="BO60" i="5"/>
  <c r="BO17" i="5"/>
  <c r="BO3" i="5"/>
  <c r="BO50" i="5"/>
  <c r="BO19" i="5"/>
  <c r="BO33" i="5"/>
  <c r="BO24" i="5"/>
  <c r="AF6" i="2"/>
  <c r="BO10" i="5"/>
  <c r="Z5" i="2"/>
  <c r="Q14" i="2"/>
  <c r="AE14" i="2" s="1"/>
  <c r="Y19"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4" i="2"/>
  <c r="AG14" i="2" s="1"/>
  <c r="BO26" i="5"/>
  <c r="BO22" i="5"/>
  <c r="BO62" i="5"/>
  <c r="BO38" i="5"/>
  <c r="BO47" i="5"/>
  <c r="BO32" i="5"/>
  <c r="BO57" i="5"/>
  <c r="BO51" i="5"/>
  <c r="BO52" i="5"/>
  <c r="BO18" i="5"/>
  <c r="BO34" i="5"/>
  <c r="BO28" i="5"/>
  <c r="BO39" i="5"/>
  <c r="BO12" i="5"/>
  <c r="BO7" i="5"/>
  <c r="BO6" i="5"/>
  <c r="BO4" i="5"/>
  <c r="BO56" i="5"/>
  <c r="BO58" i="5"/>
  <c r="BO64" i="5"/>
  <c r="BO63" i="5"/>
  <c r="Z18" i="2"/>
  <c r="AG18" i="2" s="1"/>
  <c r="Z16" i="2"/>
  <c r="AG16" i="2" s="1"/>
  <c r="Y18" i="2"/>
  <c r="Y16" i="2"/>
  <c r="Y2" i="2"/>
  <c r="AE2" i="2" s="1"/>
  <c r="AA3" i="2"/>
  <c r="BJ3" i="2" s="1"/>
  <c r="AA16" i="2"/>
  <c r="Y3" i="2"/>
  <c r="Q5" i="2"/>
  <c r="Q20" i="2"/>
  <c r="R10" i="2"/>
  <c r="AA18" i="2"/>
  <c r="S12" i="2"/>
  <c r="BK12" i="2" s="1"/>
  <c r="BO42" i="5"/>
  <c r="S20" i="2"/>
  <c r="BK20" i="2" s="1"/>
  <c r="Q12" i="2"/>
  <c r="Z2" i="2"/>
  <c r="R5" i="2"/>
  <c r="BK5" i="2" s="1"/>
  <c r="BO21" i="5"/>
  <c r="S25" i="2"/>
  <c r="AI25" i="2" s="1"/>
  <c r="AH13" i="2"/>
  <c r="AF26" i="2"/>
  <c r="AH19" i="2"/>
  <c r="AD11" i="2"/>
  <c r="AH22" i="2"/>
  <c r="AH10" i="2"/>
  <c r="AF13" i="2"/>
  <c r="AB31" i="2"/>
  <c r="AB5" i="2"/>
  <c r="AB32" i="2"/>
  <c r="AF8" i="2"/>
  <c r="AH31" i="2"/>
  <c r="AH5" i="2"/>
  <c r="AF31" i="2"/>
  <c r="AB19" i="2"/>
  <c r="AD20" i="2"/>
  <c r="AD15" i="2"/>
  <c r="AH14" i="2"/>
  <c r="AH17" i="2"/>
  <c r="AD30" i="2"/>
  <c r="AB11" i="2"/>
  <c r="AB18" i="2"/>
  <c r="AB12" i="2"/>
  <c r="AD32" i="2"/>
  <c r="AD14" i="2"/>
  <c r="AH23" i="2"/>
  <c r="AE9" i="2"/>
  <c r="AD3" i="2"/>
  <c r="AH21" i="2"/>
  <c r="AD27" i="2"/>
  <c r="AF25" i="2"/>
  <c r="AF10" i="2"/>
  <c r="AD16" i="2"/>
  <c r="AH6" i="2"/>
  <c r="AB29" i="2"/>
  <c r="AD19" i="2"/>
  <c r="AB13" i="2"/>
  <c r="AH3" i="2"/>
  <c r="AF30" i="2"/>
  <c r="AD7" i="2"/>
  <c r="AD26" i="2"/>
  <c r="AD23" i="2"/>
  <c r="AH27" i="2"/>
  <c r="AE8" i="2"/>
  <c r="AD22" i="2"/>
  <c r="AH28" i="2"/>
  <c r="AD17" i="2"/>
  <c r="AB24" i="2"/>
  <c r="AB20" i="2"/>
  <c r="AD31" i="2"/>
  <c r="AD9" i="2"/>
  <c r="AH18" i="2"/>
  <c r="AH16" i="2"/>
  <c r="AD8" i="2"/>
  <c r="AD18" i="2"/>
  <c r="AE32" i="2"/>
  <c r="AB23" i="2"/>
  <c r="AF15" i="2"/>
  <c r="AH25" i="2"/>
  <c r="AH12" i="2"/>
  <c r="AF32" i="2"/>
  <c r="AB26" i="2"/>
  <c r="AH15" i="2"/>
  <c r="AD12" i="2"/>
  <c r="AD10" i="2"/>
  <c r="AF23" i="2"/>
  <c r="AH33" i="2"/>
  <c r="AD25" i="2"/>
  <c r="AD28" i="2"/>
  <c r="AB16" i="2"/>
  <c r="AH30" i="2"/>
  <c r="AH11" i="2"/>
  <c r="AB7" i="2"/>
  <c r="AH20" i="2"/>
  <c r="AD5" i="2"/>
  <c r="AF20" i="2"/>
  <c r="AH24" i="2"/>
  <c r="AB3" i="2"/>
  <c r="AB14" i="2"/>
  <c r="AB27" i="2"/>
  <c r="AB21" i="2"/>
  <c r="AF14" i="2"/>
  <c r="AH32" i="2"/>
  <c r="AH2" i="2"/>
  <c r="AB33" i="2"/>
  <c r="AB4" i="2"/>
  <c r="AB2" i="2"/>
  <c r="AF33" i="2"/>
  <c r="AF22" i="2"/>
  <c r="AH9" i="2"/>
  <c r="AB10" i="2"/>
  <c r="AD29" i="2"/>
  <c r="AF27" i="2"/>
  <c r="AF11" i="2"/>
  <c r="AF16" i="2"/>
  <c r="AB28" i="2"/>
  <c r="AB30" i="2"/>
  <c r="AF29" i="2"/>
  <c r="AD13" i="2"/>
  <c r="AF28" i="2"/>
  <c r="AD33" i="2"/>
  <c r="AF19" i="2"/>
  <c r="AF4" i="2"/>
  <c r="AF17" i="2"/>
  <c r="AB6" i="2"/>
  <c r="AB9" i="2"/>
  <c r="AB15" i="2"/>
  <c r="AB25" i="2"/>
  <c r="AD6" i="2"/>
  <c r="AF12" i="2"/>
  <c r="AF9" i="2"/>
  <c r="AF21" i="2"/>
  <c r="AD4" i="2"/>
  <c r="AG3" i="2"/>
  <c r="AF24" i="2"/>
  <c r="AB8" i="2"/>
  <c r="AB22" i="2"/>
  <c r="AB17" i="2"/>
  <c r="AI14" i="2"/>
  <c r="AF3" i="2"/>
  <c r="AF5" i="2"/>
  <c r="AF7" i="2"/>
  <c r="AH4" i="2"/>
  <c r="AF2" i="2"/>
  <c r="AD2" i="2"/>
  <c r="Z10" i="2"/>
  <c r="R17" i="2"/>
  <c r="AG17" i="2" s="1"/>
  <c r="BR15" i="2"/>
  <c r="J11" i="2"/>
  <c r="BG11" i="2" s="1"/>
  <c r="G11" i="2"/>
  <c r="J22" i="2"/>
  <c r="BG22" i="2" s="1"/>
  <c r="G22" i="2"/>
  <c r="J24" i="2"/>
  <c r="BG24" i="2" s="1"/>
  <c r="BR26" i="2"/>
  <c r="J26" i="2"/>
  <c r="E26" i="2" s="1"/>
  <c r="BP16" i="2"/>
  <c r="X26" i="2"/>
  <c r="BR16" i="2"/>
  <c r="BR8" i="2"/>
  <c r="J9" i="2"/>
  <c r="BG9" i="2" s="1"/>
  <c r="X9" i="2"/>
  <c r="X22" i="2"/>
  <c r="X10" i="2"/>
  <c r="BP8" i="2"/>
  <c r="J14" i="2"/>
  <c r="E14" i="2" s="1"/>
  <c r="BP10" i="2"/>
  <c r="BR10" i="2"/>
  <c r="X12" i="2"/>
  <c r="BP30" i="2"/>
  <c r="AA11" i="2"/>
  <c r="Z11" i="2"/>
  <c r="X27" i="2"/>
  <c r="X33" i="2"/>
  <c r="S7" i="2"/>
  <c r="AA30" i="2"/>
  <c r="BR7" i="2"/>
  <c r="BQ15" i="2"/>
  <c r="Z28" i="2"/>
  <c r="AG28" i="2" s="1"/>
  <c r="AA28" i="2"/>
  <c r="AA5" i="2"/>
  <c r="BR21" i="2"/>
  <c r="X21" i="2"/>
  <c r="BQ4" i="2"/>
  <c r="X17" i="2"/>
  <c r="BP4" i="2"/>
  <c r="BR17" i="2"/>
  <c r="BR33" i="2"/>
  <c r="BR30" i="2"/>
  <c r="X11" i="2"/>
  <c r="X2" i="2"/>
  <c r="S18" i="2"/>
  <c r="BK18" i="2" s="1"/>
  <c r="X25" i="2"/>
  <c r="BR32" i="2"/>
  <c r="BR18" i="2"/>
  <c r="BR4" i="2"/>
  <c r="X31" i="2"/>
  <c r="BR19" i="2"/>
  <c r="BR31" i="2"/>
  <c r="BR11" i="2"/>
  <c r="X18" i="2"/>
  <c r="J8" i="2"/>
  <c r="E8" i="2" s="1"/>
  <c r="X15" i="2"/>
  <c r="X30" i="2"/>
  <c r="BP2" i="2"/>
  <c r="BR2" i="2"/>
  <c r="BQ10" i="2"/>
  <c r="BP27" i="2"/>
  <c r="BP32" i="2"/>
  <c r="BQ32" i="2"/>
  <c r="BP21" i="2"/>
  <c r="BP19" i="2"/>
  <c r="BP33" i="2"/>
  <c r="X6" i="2"/>
  <c r="BR27" i="2"/>
  <c r="BP11" i="2"/>
  <c r="X32" i="2"/>
  <c r="X16" i="2"/>
  <c r="BQ18" i="2"/>
  <c r="BR25" i="2"/>
  <c r="BR28" i="2"/>
  <c r="BR9" i="2"/>
  <c r="BP9" i="2"/>
  <c r="BP14" i="2"/>
  <c r="X19" i="2"/>
  <c r="BR24" i="2"/>
  <c r="X24" i="2"/>
  <c r="BR22" i="2"/>
  <c r="BR20" i="2"/>
  <c r="J28" i="2"/>
  <c r="E28" i="2" s="1"/>
  <c r="X13" i="2"/>
  <c r="BP18" i="2"/>
  <c r="Q18" i="2"/>
  <c r="S17" i="2"/>
  <c r="Y10" i="2"/>
  <c r="Q17" i="2"/>
  <c r="AE17" i="2" s="1"/>
  <c r="Y4" i="2"/>
  <c r="AE4" i="2" s="1"/>
  <c r="R31" i="2"/>
  <c r="Y11" i="2"/>
  <c r="Q31" i="2"/>
  <c r="Y5" i="2"/>
  <c r="S26" i="2"/>
  <c r="AI26" i="2" s="1"/>
  <c r="Q26" i="2"/>
  <c r="AE26" i="2" s="1"/>
  <c r="AA13" i="2"/>
  <c r="Y13" i="2"/>
  <c r="Z13" i="2"/>
  <c r="R25" i="2"/>
  <c r="Y28" i="2"/>
  <c r="Q25" i="2"/>
  <c r="AE25" i="2" s="1"/>
  <c r="AA4" i="2"/>
  <c r="Q13" i="2"/>
  <c r="Y21" i="2"/>
  <c r="S13" i="2"/>
  <c r="Z33" i="2"/>
  <c r="BJ33" i="2" s="1"/>
  <c r="Q29" i="2"/>
  <c r="AE29" i="2" s="1"/>
  <c r="AA12" i="2"/>
  <c r="Y12" i="2"/>
  <c r="Z12" i="2"/>
  <c r="AG12" i="2" s="1"/>
  <c r="BP15" i="2"/>
  <c r="P25" i="2"/>
  <c r="BP31" i="2"/>
  <c r="Z30" i="2"/>
  <c r="Q7" i="2"/>
  <c r="R7" i="2"/>
  <c r="Y30" i="2"/>
  <c r="BP20" i="2"/>
  <c r="X23" i="2"/>
  <c r="Y33" i="2"/>
  <c r="BR23" i="2"/>
  <c r="S31" i="2"/>
  <c r="J4" i="2"/>
  <c r="X4" i="2"/>
  <c r="J3" i="2"/>
  <c r="X5" i="2"/>
  <c r="BR5" i="2"/>
  <c r="X3" i="2"/>
  <c r="P4" i="2"/>
  <c r="BQ26" i="2"/>
  <c r="BR3" i="2"/>
  <c r="P22" i="2"/>
  <c r="X28" i="2"/>
  <c r="P2" i="2"/>
  <c r="X8" i="2"/>
  <c r="P21" i="2"/>
  <c r="P31" i="2"/>
  <c r="P27" i="2"/>
  <c r="X14" i="2"/>
  <c r="P12" i="2"/>
  <c r="P20" i="2"/>
  <c r="X20" i="2"/>
  <c r="P23" i="2"/>
  <c r="P33" i="2"/>
  <c r="BP28" i="2"/>
  <c r="BP26" i="2"/>
  <c r="BP5" i="2"/>
  <c r="BP25" i="2"/>
  <c r="BP3" i="2"/>
  <c r="BP13" i="2"/>
  <c r="BR14" i="2"/>
  <c r="BQ22" i="2"/>
  <c r="BP12" i="2"/>
  <c r="BP24" i="2"/>
  <c r="BP17" i="2"/>
  <c r="BQ19" i="2"/>
  <c r="BQ16" i="2"/>
  <c r="BP22" i="2"/>
  <c r="BQ6" i="2"/>
  <c r="BP6" i="2"/>
  <c r="BP23" i="2"/>
  <c r="BQ30" i="2"/>
  <c r="BQ17" i="2"/>
  <c r="BQ7" i="2"/>
  <c r="BP7" i="2"/>
  <c r="BR6" i="2"/>
  <c r="Z21" i="2"/>
  <c r="AG21" i="2" s="1"/>
  <c r="AA21" i="2"/>
  <c r="R13" i="2"/>
  <c r="X7" i="2"/>
  <c r="R26" i="2"/>
  <c r="AG26" i="2" s="1"/>
  <c r="P5" i="2"/>
  <c r="BR12" i="2"/>
  <c r="J27" i="2"/>
  <c r="E27" i="2" s="1"/>
  <c r="AA10" i="2"/>
  <c r="BQ25" i="2"/>
  <c r="J10" i="2"/>
  <c r="E10" i="2" s="1"/>
  <c r="P17" i="2"/>
  <c r="BR13" i="2"/>
  <c r="BQ9" i="2"/>
  <c r="P9" i="2"/>
  <c r="J23" i="2"/>
  <c r="E23" i="2" s="1"/>
  <c r="BQ23" i="2"/>
  <c r="BQ2" i="2"/>
  <c r="J6" i="2"/>
  <c r="E6" i="2" s="1"/>
  <c r="P6" i="2"/>
  <c r="BQ24" i="2"/>
  <c r="P24" i="2"/>
  <c r="J17" i="2"/>
  <c r="E17" i="2" s="1"/>
  <c r="J15" i="2"/>
  <c r="E15" i="2" s="1"/>
  <c r="J31" i="2"/>
  <c r="E31" i="2" s="1"/>
  <c r="BQ8" i="2"/>
  <c r="J30" i="2"/>
  <c r="E30" i="2" s="1"/>
  <c r="P30" i="2"/>
  <c r="P26" i="2"/>
  <c r="BQ20" i="2"/>
  <c r="BQ31" i="2"/>
  <c r="J18" i="2"/>
  <c r="E18" i="2" s="1"/>
  <c r="J12" i="2"/>
  <c r="E12" i="2" s="1"/>
  <c r="J2" i="2"/>
  <c r="E2" i="2" s="1"/>
  <c r="P15" i="2"/>
  <c r="P8" i="2"/>
  <c r="BQ27" i="2"/>
  <c r="J13" i="2"/>
  <c r="BQ5" i="2"/>
  <c r="J21" i="2"/>
  <c r="E21" i="2" s="1"/>
  <c r="P18" i="2"/>
  <c r="BQ11" i="2"/>
  <c r="P28" i="2"/>
  <c r="J7" i="2"/>
  <c r="E7" i="2" s="1"/>
  <c r="J5" i="2"/>
  <c r="E5" i="2" s="1"/>
  <c r="J20" i="2"/>
  <c r="E20" i="2" s="1"/>
  <c r="P7" i="2"/>
  <c r="J33" i="2"/>
  <c r="E33" i="2" s="1"/>
  <c r="J32" i="2"/>
  <c r="E32" i="2" s="1"/>
  <c r="J19" i="2"/>
  <c r="E19" i="2" s="1"/>
  <c r="BQ28" i="2"/>
  <c r="P10" i="2"/>
  <c r="BQ33" i="2"/>
  <c r="P11" i="2"/>
  <c r="J25" i="2"/>
  <c r="E25" i="2" s="1"/>
  <c r="P16" i="2"/>
  <c r="P19" i="2"/>
  <c r="P3" i="2"/>
  <c r="P14" i="2"/>
  <c r="BQ14" i="2"/>
  <c r="J16" i="2"/>
  <c r="E16" i="2" s="1"/>
  <c r="BQ12" i="2"/>
  <c r="BQ3" i="2"/>
  <c r="P13" i="2"/>
  <c r="BQ21" i="2"/>
  <c r="BQ13" i="2"/>
  <c r="P32" i="2"/>
  <c r="BD11" i="2"/>
  <c r="BD12" i="2"/>
  <c r="BD5" i="2"/>
  <c r="BD4" i="2"/>
  <c r="BD23" i="2"/>
  <c r="BD28" i="2"/>
  <c r="BD7" i="2"/>
  <c r="BD31" i="2"/>
  <c r="BD15" i="2"/>
  <c r="BD24" i="2"/>
  <c r="BD25" i="2"/>
  <c r="BD18" i="2"/>
  <c r="BD6" i="2"/>
  <c r="BD17" i="2"/>
  <c r="BD9" i="2"/>
  <c r="BD14" i="2"/>
  <c r="BD27" i="2"/>
  <c r="BD16" i="2"/>
  <c r="BD19" i="2"/>
  <c r="BD26" i="2"/>
  <c r="BD10" i="2"/>
  <c r="BD33" i="2"/>
  <c r="BD8" i="2"/>
  <c r="BD3" i="2"/>
  <c r="BD22" i="2"/>
  <c r="BD20" i="2"/>
  <c r="BD30" i="2"/>
  <c r="BD21" i="2"/>
  <c r="BD13" i="2"/>
  <c r="BD32" i="2"/>
  <c r="BD2" i="2"/>
  <c r="S29" i="2"/>
  <c r="AI29" i="2" s="1"/>
  <c r="R29" i="2"/>
  <c r="AG29" i="2" s="1"/>
  <c r="AV5" i="1"/>
  <c r="AV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BQ35" i="8" l="1"/>
  <c r="BR35" i="8" s="1"/>
  <c r="AJ9" i="2"/>
  <c r="AJ26" i="2"/>
  <c r="AJ8" i="2"/>
  <c r="AJ14"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A17" i="1"/>
  <c r="BM16" i="1"/>
  <c r="BK16" i="1"/>
  <c r="BO5" i="1"/>
  <c r="BD12" i="1"/>
  <c r="BD11" i="1"/>
  <c r="BK13" i="2"/>
  <c r="BJ11" i="2"/>
  <c r="BJ7" i="2"/>
  <c r="BK7" i="2"/>
  <c r="BJ15" i="2"/>
  <c r="BJ6" i="2"/>
  <c r="BJ22" i="2"/>
  <c r="BK10" i="2"/>
  <c r="BJ2" i="2"/>
  <c r="BK24" i="2"/>
  <c r="BJ23" i="2"/>
  <c r="BJ19" i="2"/>
  <c r="BK25" i="2"/>
  <c r="BK30" i="2"/>
  <c r="BJ30" i="2"/>
  <c r="BJ13" i="2"/>
  <c r="BK11" i="2"/>
  <c r="BJ4" i="2"/>
  <c r="BJ10" i="2"/>
  <c r="BJ27" i="2"/>
  <c r="BK15" i="2"/>
  <c r="BK31" i="2"/>
  <c r="BK23" i="2"/>
  <c r="BK4" i="2"/>
  <c r="BJ5" i="2"/>
  <c r="BJ31" i="2"/>
  <c r="BK2" i="2"/>
  <c r="BK33" i="2"/>
  <c r="BJ16" i="2"/>
  <c r="BK26" i="2"/>
  <c r="BK29" i="2"/>
  <c r="BJ18" i="2"/>
  <c r="BK17" i="2"/>
  <c r="BJ20" i="2"/>
  <c r="BJ12" i="2"/>
  <c r="BJ21" i="2"/>
  <c r="BK14" i="2"/>
  <c r="BK8" i="2"/>
  <c r="BK9" i="2"/>
  <c r="BK32" i="2"/>
  <c r="BJ28"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P5" i="1"/>
  <c r="BP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19" i="2"/>
  <c r="BH19" i="2"/>
  <c r="BI24" i="2"/>
  <c r="BH5" i="2"/>
  <c r="BH28" i="2"/>
  <c r="BI19" i="2"/>
  <c r="BI21" i="2"/>
  <c r="BI5" i="2"/>
  <c r="BH18" i="2"/>
  <c r="BH31" i="2"/>
  <c r="BI30" i="2"/>
  <c r="BH33" i="2"/>
  <c r="BI12" i="2"/>
  <c r="BI20" i="2"/>
  <c r="BH16" i="2"/>
  <c r="BI10" i="2"/>
  <c r="BI33" i="2"/>
  <c r="BI22" i="2"/>
  <c r="BH7" i="2"/>
  <c r="BI18" i="2"/>
  <c r="BI2" i="2"/>
  <c r="BI6" i="2"/>
  <c r="BH30" i="2"/>
  <c r="BI4" i="2"/>
  <c r="BH20" i="2"/>
  <c r="BH23" i="2"/>
  <c r="BH21" i="2"/>
  <c r="BI31" i="2"/>
  <c r="BI11" i="2"/>
  <c r="BI27" i="2"/>
  <c r="BI15" i="2"/>
  <c r="BI28" i="2"/>
  <c r="BH10" i="2"/>
  <c r="BH27" i="2"/>
  <c r="BI7" i="2"/>
  <c r="BH12" i="2"/>
  <c r="BI13" i="2"/>
  <c r="BH13" i="2"/>
  <c r="BH11" i="2"/>
  <c r="BI16" i="2"/>
  <c r="BH22" i="2"/>
  <c r="BH6" i="2"/>
  <c r="BI23" i="2"/>
  <c r="BI25" i="2"/>
  <c r="BI17" i="2"/>
  <c r="BH3" i="2"/>
  <c r="BH4" i="2"/>
  <c r="BI26" i="2"/>
  <c r="BH2" i="2"/>
  <c r="BI8" i="2"/>
  <c r="BI29" i="2"/>
  <c r="BI14" i="2"/>
  <c r="BI9" i="2"/>
  <c r="BH24" i="2"/>
  <c r="BH15" i="2"/>
  <c r="BI32" i="2"/>
  <c r="AV9" i="1"/>
  <c r="AV10" i="1" s="1"/>
  <c r="AL3" i="2"/>
  <c r="AV17" i="1"/>
  <c r="AV18" i="1" s="1"/>
  <c r="AV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8" i="2"/>
  <c r="AE6" i="2"/>
  <c r="AG4" i="2"/>
  <c r="AL8" i="2"/>
  <c r="AE27" i="2"/>
  <c r="AK19" i="2"/>
  <c r="AE22" i="2"/>
  <c r="AG27" i="2"/>
  <c r="AJ27" i="2" s="1"/>
  <c r="AE23" i="2"/>
  <c r="AL9" i="2"/>
  <c r="AG6" i="2"/>
  <c r="AJ6" i="2" s="1"/>
  <c r="AE28" i="2"/>
  <c r="AK9" i="2"/>
  <c r="AI21" i="2"/>
  <c r="AJ21" i="2" s="1"/>
  <c r="AI28" i="2"/>
  <c r="AJ28" i="2" s="1"/>
  <c r="AL32" i="2"/>
  <c r="AE19" i="2"/>
  <c r="AK4" i="2"/>
  <c r="AL33" i="2"/>
  <c r="AK22" i="2"/>
  <c r="AI22" i="2"/>
  <c r="AK32" i="2"/>
  <c r="AG19" i="2"/>
  <c r="AJ19" i="2" s="1"/>
  <c r="AG11" i="2"/>
  <c r="AE33" i="2"/>
  <c r="AK27" i="2"/>
  <c r="AK6" i="2"/>
  <c r="AL6" i="2"/>
  <c r="AL27" i="2"/>
  <c r="AI15" i="2"/>
  <c r="BP47" i="5"/>
  <c r="BQ47" i="5" s="1"/>
  <c r="BP13" i="5"/>
  <c r="BQ13" i="5" s="1"/>
  <c r="AK15" i="2"/>
  <c r="BP45" i="5"/>
  <c r="BQ45" i="5" s="1"/>
  <c r="BP53" i="5"/>
  <c r="BQ53" i="5" s="1"/>
  <c r="AE30" i="2"/>
  <c r="AE7" i="2"/>
  <c r="AI2" i="2"/>
  <c r="AI30" i="2"/>
  <c r="AS9" i="2"/>
  <c r="AS32" i="2"/>
  <c r="AS8" i="2"/>
  <c r="AS14" i="2"/>
  <c r="AS26" i="2"/>
  <c r="AS29" i="2"/>
  <c r="AG30" i="2"/>
  <c r="AE20" i="2"/>
  <c r="AL24" i="2"/>
  <c r="BP61" i="5"/>
  <c r="BQ61" i="5" s="1"/>
  <c r="BP7" i="5"/>
  <c r="BQ7" i="5" s="1"/>
  <c r="BP19" i="5"/>
  <c r="BQ19" i="5" s="1"/>
  <c r="BP35" i="5"/>
  <c r="BQ35" i="5" s="1"/>
  <c r="BP33" i="5"/>
  <c r="BQ33" i="5" s="1"/>
  <c r="BP29" i="5"/>
  <c r="BQ29" i="5" s="1"/>
  <c r="AK14" i="2"/>
  <c r="BP15" i="5"/>
  <c r="BQ15" i="5" s="1"/>
  <c r="BP59" i="5"/>
  <c r="BQ59" i="5" s="1"/>
  <c r="AL15" i="2"/>
  <c r="BP57" i="5"/>
  <c r="BQ57" i="5" s="1"/>
  <c r="AG7" i="2"/>
  <c r="AE11" i="2"/>
  <c r="AI3" i="2"/>
  <c r="AJ3" i="2" s="1"/>
  <c r="BP21" i="5"/>
  <c r="BQ21" i="5" s="1"/>
  <c r="E13" i="2"/>
  <c r="CH2" i="2"/>
  <c r="CI5" i="2" s="1"/>
  <c r="AK3" i="2"/>
  <c r="AG15" i="2"/>
  <c r="AC12" i="2"/>
  <c r="BL12" i="2" s="1"/>
  <c r="AI31" i="2"/>
  <c r="AG22" i="2"/>
  <c r="AL22" i="2"/>
  <c r="AG5" i="2"/>
  <c r="AL2" i="2"/>
  <c r="AI12" i="2"/>
  <c r="AJ12" i="2" s="1"/>
  <c r="CJ5" i="2"/>
  <c r="CJ6" i="2"/>
  <c r="AE21" i="2"/>
  <c r="AE31" i="2"/>
  <c r="CH3" i="2"/>
  <c r="CJ3" i="2" s="1"/>
  <c r="AL14" i="2"/>
  <c r="AI23" i="2"/>
  <c r="AE10" i="2"/>
  <c r="AI16" i="2"/>
  <c r="AJ16" i="2" s="1"/>
  <c r="AE12" i="2"/>
  <c r="AK20" i="2"/>
  <c r="AK23" i="2"/>
  <c r="AG23" i="2"/>
  <c r="AL23" i="2"/>
  <c r="AK16" i="2"/>
  <c r="AG31" i="2"/>
  <c r="AL16" i="2"/>
  <c r="AI20" i="2"/>
  <c r="AJ20" i="2" s="1"/>
  <c r="BP27" i="5"/>
  <c r="BQ27" i="5" s="1"/>
  <c r="BP3" i="5"/>
  <c r="BQ3" i="5" s="1"/>
  <c r="BP11" i="5"/>
  <c r="BQ11" i="5" s="1"/>
  <c r="BP25" i="5"/>
  <c r="BQ25" i="5" s="1"/>
  <c r="AC23" i="2"/>
  <c r="BL23" i="2" s="1"/>
  <c r="AE18" i="2"/>
  <c r="AE5" i="2"/>
  <c r="AK2" i="2"/>
  <c r="AK24" i="2"/>
  <c r="AG24" i="2"/>
  <c r="AS24" i="2" s="1"/>
  <c r="CB8" i="2"/>
  <c r="CB7" i="2"/>
  <c r="AE16" i="2"/>
  <c r="AI11" i="2"/>
  <c r="AI7" i="2"/>
  <c r="BP5" i="5"/>
  <c r="BQ5" i="5" s="1"/>
  <c r="BP17" i="5"/>
  <c r="BQ17" i="5" s="1"/>
  <c r="BP37" i="5"/>
  <c r="BQ37" i="5" s="1"/>
  <c r="BP9" i="5"/>
  <c r="BQ9" i="5" s="1"/>
  <c r="AG10" i="2"/>
  <c r="BP55" i="5"/>
  <c r="BQ55" i="5" s="1"/>
  <c r="BP23" i="5"/>
  <c r="BQ23" i="5" s="1"/>
  <c r="BP63" i="5"/>
  <c r="BQ63" i="5" s="1"/>
  <c r="BP51" i="5"/>
  <c r="BQ51" i="5" s="1"/>
  <c r="BP65" i="5"/>
  <c r="BQ65" i="5" s="1"/>
  <c r="BP31" i="5"/>
  <c r="BQ31" i="5" s="1"/>
  <c r="BP41" i="5"/>
  <c r="BQ41" i="5" s="1"/>
  <c r="AK5" i="2"/>
  <c r="BP43" i="5"/>
  <c r="BQ43" i="5" s="1"/>
  <c r="BP49" i="5"/>
  <c r="BQ49" i="5" s="1"/>
  <c r="AG2" i="2"/>
  <c r="BP39" i="5"/>
  <c r="BQ39" i="5" s="1"/>
  <c r="AL20" i="2"/>
  <c r="E4" i="2"/>
  <c r="BG6" i="2"/>
  <c r="BG4" i="2"/>
  <c r="BG17" i="2"/>
  <c r="BG27" i="2"/>
  <c r="BG5" i="2"/>
  <c r="BG26" i="2"/>
  <c r="BG20" i="2"/>
  <c r="BG7" i="2"/>
  <c r="BG12" i="2"/>
  <c r="BG33" i="2"/>
  <c r="BG21" i="2"/>
  <c r="BG15" i="2"/>
  <c r="BG13" i="2"/>
  <c r="BG2" i="2"/>
  <c r="BG18" i="2"/>
  <c r="BG14" i="2"/>
  <c r="BG25" i="2"/>
  <c r="BG10" i="2"/>
  <c r="BG19" i="2"/>
  <c r="BG31" i="2"/>
  <c r="BG32" i="2"/>
  <c r="BG3" i="2"/>
  <c r="BG23" i="2"/>
  <c r="BG16" i="2"/>
  <c r="BG28" i="2"/>
  <c r="BG30" i="2"/>
  <c r="BG8" i="2"/>
  <c r="K11" i="2"/>
  <c r="E11" i="2"/>
  <c r="BE9" i="2"/>
  <c r="E9" i="2"/>
  <c r="K24" i="2"/>
  <c r="E24" i="2"/>
  <c r="K22" i="2"/>
  <c r="E22" i="2"/>
  <c r="BF22" i="2"/>
  <c r="AC24" i="2"/>
  <c r="BL24" i="2" s="1"/>
  <c r="BE11" i="2"/>
  <c r="BF11" i="2"/>
  <c r="AC13" i="2"/>
  <c r="BL13" i="2" s="1"/>
  <c r="AC16" i="2"/>
  <c r="BL16" i="2" s="1"/>
  <c r="AE13" i="2"/>
  <c r="AC32" i="2"/>
  <c r="BL32" i="2" s="1"/>
  <c r="AC30" i="2"/>
  <c r="BL30" i="2" s="1"/>
  <c r="AC19" i="2"/>
  <c r="BL19" i="2" s="1"/>
  <c r="AK10" i="2"/>
  <c r="AC22" i="2"/>
  <c r="BL22" i="2" s="1"/>
  <c r="AC4" i="2"/>
  <c r="BL4" i="2" s="1"/>
  <c r="AC21" i="2"/>
  <c r="BL21" i="2" s="1"/>
  <c r="AG13" i="2"/>
  <c r="AC27" i="2"/>
  <c r="BL27" i="2" s="1"/>
  <c r="AC9" i="2"/>
  <c r="BL9" i="2" s="1"/>
  <c r="AC28" i="2"/>
  <c r="BL28" i="2" s="1"/>
  <c r="AC6" i="2"/>
  <c r="BL6" i="2" s="1"/>
  <c r="AC2" i="2"/>
  <c r="BL2" i="2" s="1"/>
  <c r="AC11" i="2"/>
  <c r="BL11" i="2" s="1"/>
  <c r="AC8" i="2"/>
  <c r="BL8" i="2" s="1"/>
  <c r="AC14" i="2"/>
  <c r="BL14" i="2" s="1"/>
  <c r="AC7" i="2"/>
  <c r="BL7" i="2" s="1"/>
  <c r="AC15" i="2"/>
  <c r="BL15" i="2" s="1"/>
  <c r="AC17" i="2"/>
  <c r="BL17" i="2" s="1"/>
  <c r="AC33" i="2"/>
  <c r="BL33" i="2" s="1"/>
  <c r="AC31" i="2"/>
  <c r="BL31" i="2" s="1"/>
  <c r="AC18" i="2"/>
  <c r="BL18" i="2" s="1"/>
  <c r="AC26" i="2"/>
  <c r="BL26" i="2" s="1"/>
  <c r="AC10" i="2"/>
  <c r="BL10" i="2" s="1"/>
  <c r="AC25" i="2"/>
  <c r="BL25" i="2" s="1"/>
  <c r="AI13" i="2"/>
  <c r="AL25" i="2"/>
  <c r="AG25" i="2"/>
  <c r="AS25" i="2" s="1"/>
  <c r="AI4" i="2"/>
  <c r="AK17" i="2"/>
  <c r="AI17" i="2"/>
  <c r="AS17" i="2" s="1"/>
  <c r="AC20" i="2"/>
  <c r="BL20" i="2" s="1"/>
  <c r="AK18" i="2"/>
  <c r="AI18" i="2"/>
  <c r="AJ18" i="2" s="1"/>
  <c r="AI5" i="2"/>
  <c r="AC5" i="2"/>
  <c r="BL5" i="2" s="1"/>
  <c r="AI10" i="2"/>
  <c r="AC3" i="2"/>
  <c r="BL3" i="2" s="1"/>
  <c r="AG33" i="2"/>
  <c r="AJ33" i="2" s="1"/>
  <c r="BE22" i="2"/>
  <c r="BS26" i="2"/>
  <c r="BS15" i="2"/>
  <c r="BF24" i="2"/>
  <c r="BE24" i="2"/>
  <c r="BE31" i="2"/>
  <c r="K31" i="2"/>
  <c r="BE6" i="2"/>
  <c r="K6" i="2"/>
  <c r="BF20" i="2"/>
  <c r="K20" i="2"/>
  <c r="BF21" i="2"/>
  <c r="K21" i="2"/>
  <c r="BF15" i="2"/>
  <c r="K15" i="2"/>
  <c r="BE3" i="2"/>
  <c r="K3" i="2"/>
  <c r="BE33" i="2"/>
  <c r="K33" i="2"/>
  <c r="BE27" i="2"/>
  <c r="K27" i="2"/>
  <c r="BE26" i="2"/>
  <c r="K26" i="2"/>
  <c r="BF26" i="2"/>
  <c r="BE16" i="2"/>
  <c r="K16" i="2"/>
  <c r="BF19" i="2"/>
  <c r="K19" i="2"/>
  <c r="BE7" i="2"/>
  <c r="K7" i="2"/>
  <c r="BF12" i="2"/>
  <c r="K12" i="2"/>
  <c r="BE30" i="2"/>
  <c r="K30" i="2"/>
  <c r="BF23" i="2"/>
  <c r="K23" i="2"/>
  <c r="BF4" i="2"/>
  <c r="K4" i="2"/>
  <c r="BF8" i="2"/>
  <c r="K8" i="2"/>
  <c r="BF9" i="2"/>
  <c r="K9" i="2"/>
  <c r="BF5" i="2"/>
  <c r="K5" i="2"/>
  <c r="BE2" i="2"/>
  <c r="K2" i="2"/>
  <c r="BF17" i="2"/>
  <c r="K17" i="2"/>
  <c r="BF10" i="2"/>
  <c r="K10" i="2"/>
  <c r="BF25" i="2"/>
  <c r="K25" i="2"/>
  <c r="BE32" i="2"/>
  <c r="K32" i="2"/>
  <c r="BF13" i="2"/>
  <c r="K13" i="2"/>
  <c r="BF18" i="2"/>
  <c r="K18" i="2"/>
  <c r="BE28" i="2"/>
  <c r="K28" i="2"/>
  <c r="BF14" i="2"/>
  <c r="K14" i="2"/>
  <c r="BE14" i="2"/>
  <c r="BS16" i="2"/>
  <c r="BS8" i="2"/>
  <c r="BS10" i="2"/>
  <c r="BE8" i="2"/>
  <c r="BS17" i="2"/>
  <c r="AL7" i="2"/>
  <c r="BS32" i="2"/>
  <c r="BS33" i="2"/>
  <c r="BS7" i="2"/>
  <c r="AL28" i="2"/>
  <c r="AK28" i="2"/>
  <c r="BS19" i="2"/>
  <c r="AL5" i="2"/>
  <c r="BS21" i="2"/>
  <c r="BF28" i="2"/>
  <c r="AL11" i="2"/>
  <c r="BS20" i="2"/>
  <c r="AK30" i="2"/>
  <c r="AK11" i="2"/>
  <c r="BS31" i="2"/>
  <c r="AL17" i="2"/>
  <c r="BS11" i="2"/>
  <c r="BS30" i="2"/>
  <c r="BS4" i="2"/>
  <c r="AL18" i="2"/>
  <c r="BS18" i="2"/>
  <c r="BS2" i="2"/>
  <c r="BS24" i="2"/>
  <c r="BS9" i="2"/>
  <c r="BS27" i="2"/>
  <c r="BS28" i="2"/>
  <c r="BS22" i="2"/>
  <c r="BS25" i="2"/>
  <c r="BE4" i="2"/>
  <c r="BS23" i="2"/>
  <c r="AK31" i="2"/>
  <c r="AL4" i="2"/>
  <c r="AK13" i="2"/>
  <c r="AL12" i="2"/>
  <c r="AK12" i="2"/>
  <c r="AK26" i="2"/>
  <c r="BS5" i="2"/>
  <c r="AL31" i="2"/>
  <c r="BS3" i="2"/>
  <c r="AL30" i="2"/>
  <c r="AK33" i="2"/>
  <c r="AK7" i="2"/>
  <c r="AK25" i="2"/>
  <c r="AL21" i="2"/>
  <c r="AL29" i="2"/>
  <c r="AL10" i="2"/>
  <c r="AL26" i="2"/>
  <c r="AL13" i="2"/>
  <c r="BF27" i="2"/>
  <c r="BF3" i="2"/>
  <c r="BS14" i="2"/>
  <c r="BF2" i="2"/>
  <c r="AK21" i="2"/>
  <c r="BS6" i="2"/>
  <c r="BS12" i="2"/>
  <c r="BE10" i="2"/>
  <c r="BE23" i="2"/>
  <c r="BE13" i="2"/>
  <c r="BE12" i="2"/>
  <c r="BF6" i="2"/>
  <c r="BF31" i="2"/>
  <c r="BS13" i="2"/>
  <c r="BE17" i="2"/>
  <c r="AK29" i="2"/>
  <c r="BE15" i="2"/>
  <c r="BF30" i="2"/>
  <c r="BF33" i="2"/>
  <c r="BE18" i="2"/>
  <c r="BE19" i="2"/>
  <c r="BE21" i="2"/>
  <c r="BF16" i="2"/>
  <c r="BF32" i="2"/>
  <c r="BF7" i="2"/>
  <c r="BE5" i="2"/>
  <c r="BE20" i="2"/>
  <c r="BE25" i="2"/>
  <c r="BP61" i="4"/>
  <c r="BQ61" i="4" s="1"/>
  <c r="AV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2" i="2"/>
  <c r="AJ15" i="2"/>
  <c r="AJ4" i="2"/>
  <c r="AJ31" i="2"/>
  <c r="AJ5" i="2"/>
  <c r="AJ7" i="2"/>
  <c r="AJ11" i="2"/>
  <c r="AJ10" i="2"/>
  <c r="AJ22" i="2"/>
  <c r="AJ30" i="2"/>
  <c r="AJ13" i="2"/>
  <c r="AJ24" i="2"/>
  <c r="AJ17"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6" i="2"/>
  <c r="AR16" i="2" s="1"/>
  <c r="AM6" i="2"/>
  <c r="AM33" i="2"/>
  <c r="AN15" i="2"/>
  <c r="AR15" i="2" s="1"/>
  <c r="AM27" i="2"/>
  <c r="AN9" i="2"/>
  <c r="AR9" i="2" s="1"/>
  <c r="AN31" i="2"/>
  <c r="AR31" i="2" s="1"/>
  <c r="AM28" i="2"/>
  <c r="AM18" i="2"/>
  <c r="AM16" i="2"/>
  <c r="AN2" i="2"/>
  <c r="AR2" i="2" s="1"/>
  <c r="AM10" i="2"/>
  <c r="AN6" i="2"/>
  <c r="AR6" i="2" s="1"/>
  <c r="AN30" i="2"/>
  <c r="AR30" i="2" s="1"/>
  <c r="AN28" i="2"/>
  <c r="AR28" i="2" s="1"/>
  <c r="AM5" i="2"/>
  <c r="AN23" i="2"/>
  <c r="AR23" i="2" s="1"/>
  <c r="AN3" i="2"/>
  <c r="AM21" i="2"/>
  <c r="AM26" i="2"/>
  <c r="AN18" i="2"/>
  <c r="AR18" i="2" s="1"/>
  <c r="AN22" i="2"/>
  <c r="AR22" i="2" s="1"/>
  <c r="AM14" i="2"/>
  <c r="AM23" i="2"/>
  <c r="AM32" i="2"/>
  <c r="AM19" i="2"/>
  <c r="AM24" i="2"/>
  <c r="AM20" i="2"/>
  <c r="AM17" i="2"/>
  <c r="AM2" i="2"/>
  <c r="AM22" i="2"/>
  <c r="AN8" i="2"/>
  <c r="AR8" i="2" s="1"/>
  <c r="AN13" i="2"/>
  <c r="AR13" i="2" s="1"/>
  <c r="AN4" i="2"/>
  <c r="AR4" i="2" s="1"/>
  <c r="AN17" i="2"/>
  <c r="AR17" i="2" s="1"/>
  <c r="AN25" i="2"/>
  <c r="AR25" i="2" s="1"/>
  <c r="AN33" i="2"/>
  <c r="AR33" i="2" s="1"/>
  <c r="AM13" i="2"/>
  <c r="AM31" i="2"/>
  <c r="AM4" i="2"/>
  <c r="AN10" i="2"/>
  <c r="AR10" i="2" s="1"/>
  <c r="AM15" i="2"/>
  <c r="AM8" i="2"/>
  <c r="AN14" i="2"/>
  <c r="AR14" i="2" s="1"/>
  <c r="AN24" i="2"/>
  <c r="AR24" i="2" s="1"/>
  <c r="AN32" i="2"/>
  <c r="AR32" i="2" s="1"/>
  <c r="AM12" i="2"/>
  <c r="AN12" i="2"/>
  <c r="AR12" i="2" s="1"/>
  <c r="AN7" i="2"/>
  <c r="AR7" i="2" s="1"/>
  <c r="AN26" i="2"/>
  <c r="AR26" i="2" s="1"/>
  <c r="AM3" i="2"/>
  <c r="BM3" i="2" s="1"/>
  <c r="AM11" i="2"/>
  <c r="AM30" i="2"/>
  <c r="AN21" i="2"/>
  <c r="AR21" i="2" s="1"/>
  <c r="AN19" i="2"/>
  <c r="AR19" i="2" s="1"/>
  <c r="AM25" i="2"/>
  <c r="AN11" i="2"/>
  <c r="AR11" i="2" s="1"/>
  <c r="AM7" i="2"/>
  <c r="AN20" i="2"/>
  <c r="AR20" i="2" s="1"/>
  <c r="AN27" i="2"/>
  <c r="AR27" i="2" s="1"/>
  <c r="AM9" i="2"/>
  <c r="AS3" i="2"/>
  <c r="AN29" i="2"/>
  <c r="AS21" i="2"/>
  <c r="AS27" i="2"/>
  <c r="AS6" i="2"/>
  <c r="AS4" i="2"/>
  <c r="AS19" i="2"/>
  <c r="AS22" i="2"/>
  <c r="AS28" i="2"/>
  <c r="AP33" i="2"/>
  <c r="AO22" i="2"/>
  <c r="AS33" i="2"/>
  <c r="AS15" i="2"/>
  <c r="AS2" i="2"/>
  <c r="AS23" i="2"/>
  <c r="AS30" i="2"/>
  <c r="AS7" i="2"/>
  <c r="AS13" i="2"/>
  <c r="AS11" i="2"/>
  <c r="AS20" i="2"/>
  <c r="AS10" i="2"/>
  <c r="AS16" i="2"/>
  <c r="AS5" i="2"/>
  <c r="AS18" i="2"/>
  <c r="AS12" i="2"/>
  <c r="AS31" i="2"/>
  <c r="CA18" i="2"/>
  <c r="CI6" i="2"/>
  <c r="CH4" i="2"/>
  <c r="CJ4" i="2" s="1"/>
  <c r="CB4" i="2"/>
  <c r="CB11" i="2"/>
  <c r="AO24" i="2"/>
  <c r="BQ67" i="5"/>
  <c r="BP67" i="5"/>
  <c r="AP11" i="2"/>
  <c r="AP22" i="2"/>
  <c r="BG29" i="2"/>
  <c r="BG36" i="2" s="1"/>
  <c r="AP24" i="2"/>
  <c r="K29" i="2"/>
  <c r="AP29" i="2" s="1"/>
  <c r="E29" i="2"/>
  <c r="E35" i="2" s="1"/>
  <c r="AP25" i="2"/>
  <c r="AC29" i="2"/>
  <c r="BL29" i="2" s="1"/>
  <c r="AO11" i="2"/>
  <c r="AM29" i="2"/>
  <c r="AP12" i="2"/>
  <c r="AP21" i="2"/>
  <c r="AP31" i="2"/>
  <c r="AO15" i="2"/>
  <c r="AP15" i="2"/>
  <c r="AO14" i="2"/>
  <c r="AP14" i="2"/>
  <c r="AO10" i="2"/>
  <c r="AP10" i="2"/>
  <c r="AO4" i="2"/>
  <c r="AP4" i="2"/>
  <c r="AO16" i="2"/>
  <c r="AP16" i="2"/>
  <c r="AO32" i="2"/>
  <c r="AP32" i="2"/>
  <c r="AO9" i="2"/>
  <c r="AP9" i="2"/>
  <c r="AP7" i="2"/>
  <c r="AP26" i="2"/>
  <c r="AO3" i="2"/>
  <c r="AP3" i="2"/>
  <c r="AO20" i="2"/>
  <c r="AP20" i="2"/>
  <c r="AO27" i="2"/>
  <c r="AP27" i="2"/>
  <c r="AO6" i="2"/>
  <c r="AP6" i="2"/>
  <c r="AP13" i="2"/>
  <c r="AO5" i="2"/>
  <c r="AP5" i="2"/>
  <c r="AP28" i="2"/>
  <c r="AO17" i="2"/>
  <c r="AP17" i="2"/>
  <c r="AO23" i="2"/>
  <c r="AP23" i="2"/>
  <c r="AO18" i="2"/>
  <c r="AP18" i="2"/>
  <c r="AO2" i="2"/>
  <c r="AP2" i="2"/>
  <c r="AO8" i="2"/>
  <c r="AP8" i="2"/>
  <c r="AP30" i="2"/>
  <c r="AO19" i="2"/>
  <c r="AP19" i="2"/>
  <c r="AO21" i="2"/>
  <c r="AO31" i="2"/>
  <c r="AO28" i="2"/>
  <c r="AO7" i="2"/>
  <c r="AO26" i="2"/>
  <c r="AO33" i="2"/>
  <c r="AO25" i="2"/>
  <c r="AO30" i="2"/>
  <c r="AO13" i="2"/>
  <c r="AO12" i="2"/>
  <c r="BE29" i="2"/>
  <c r="BE35" i="2" s="1"/>
  <c r="BF29" i="2"/>
  <c r="BF36" i="2" s="1"/>
  <c r="BQ67" i="4"/>
  <c r="BQ68" i="4" s="1"/>
  <c r="BP67" i="4"/>
  <c r="BP68" i="4" s="1"/>
  <c r="BS29" i="2"/>
  <c r="BS37" i="2" s="1"/>
  <c r="BD29" i="2"/>
  <c r="BQ67" i="8" l="1"/>
  <c r="BQ68" i="8" s="1"/>
  <c r="BP68" i="8"/>
  <c r="BP68" i="10"/>
  <c r="BM29" i="2"/>
  <c r="AQ12" i="2"/>
  <c r="BM12" i="2"/>
  <c r="AQ22" i="2"/>
  <c r="BM22" i="2"/>
  <c r="AQ9" i="2"/>
  <c r="BM9" i="2"/>
  <c r="AQ17" i="2"/>
  <c r="BM17" i="2"/>
  <c r="AQ8" i="2"/>
  <c r="BM8" i="2"/>
  <c r="AQ24" i="2"/>
  <c r="BM24" i="2"/>
  <c r="AQ7" i="2"/>
  <c r="BM7" i="2"/>
  <c r="AQ15" i="2"/>
  <c r="BM15" i="2"/>
  <c r="AQ19" i="2"/>
  <c r="BM19" i="2"/>
  <c r="AQ16" i="2"/>
  <c r="BM16" i="2"/>
  <c r="AQ32" i="2"/>
  <c r="BM32" i="2"/>
  <c r="AQ18" i="2"/>
  <c r="BM18" i="2"/>
  <c r="AQ25" i="2"/>
  <c r="BM25" i="2"/>
  <c r="AQ4" i="2"/>
  <c r="BM4" i="2"/>
  <c r="AQ23" i="2"/>
  <c r="BM23" i="2"/>
  <c r="AQ28" i="2"/>
  <c r="BM28" i="2"/>
  <c r="AQ31" i="2"/>
  <c r="BM31" i="2"/>
  <c r="AQ14" i="2"/>
  <c r="BM14" i="2"/>
  <c r="AQ13" i="2"/>
  <c r="BM13" i="2"/>
  <c r="AQ10" i="2"/>
  <c r="BM10" i="2"/>
  <c r="AQ30" i="2"/>
  <c r="BM30" i="2"/>
  <c r="AQ27" i="2"/>
  <c r="BM27" i="2"/>
  <c r="AQ11" i="2"/>
  <c r="BM11" i="2"/>
  <c r="AQ26" i="2"/>
  <c r="BM26" i="2"/>
  <c r="AQ21" i="2"/>
  <c r="BM21" i="2"/>
  <c r="AQ33" i="2"/>
  <c r="BM33" i="2"/>
  <c r="AQ20" i="2"/>
  <c r="BM20" i="2"/>
  <c r="AQ6" i="2"/>
  <c r="BM6" i="2"/>
  <c r="AQ2" i="2"/>
  <c r="BM2" i="2"/>
  <c r="AQ5" i="2"/>
  <c r="BM5"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<sst xmlns="http://schemas.openxmlformats.org/spreadsheetml/2006/main" count="7492" uniqueCount="1853">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</sst>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s>
  <borders count="52">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s>
  <cellStyleXfs count="2">
    <xf numFmtId="0" fontId="0" fillId="0" borderId="0"/>
    <xf numFmtId="0" fontId="2" fillId="4" borderId="12" applyNumberFormat="0" applyAlignment="0" applyProtection="0"/>
  </cellStyleXfs>
  <cellXfs count="139">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48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b/>
        <i val="0"/>
        <color rgb="FFF7E609"/>
      </font>
      <fill>
        <patternFill>
          <bgColor rgb="FFC00000"/>
        </patternFill>
      </fill>
      <border>
        <left/>
        <right/>
        <top/>
        <bottom/>
      </border>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C1C1"/>
      <color rgb="FFFFE1E1"/>
      <color rgb="FFF2AAA8"/>
      <color rgb="FFFFD1D1"/>
      <color rgb="FFF8D1D0"/>
      <color rgb="FFED7777"/>
      <color rgb="FFD6A300"/>
      <color rgb="FFEAB200"/>
      <color rgb="FFFFCCCC"/>
      <color rgb="FFE9CF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-4</c:v>
                </c:pt>
                <c:pt idx="787">
                  <c:v>-3</c:v>
                </c:pt>
                <c:pt idx="788">
                  <c:v>-4</c:v>
                </c:pt>
                <c:pt idx="789">
                  <c:v>-4</c:v>
                </c:pt>
                <c:pt idx="790">
                  <c:v>-3</c:v>
                </c:pt>
                <c:pt idx="791">
                  <c:v>-4</c:v>
                </c:pt>
                <c:pt idx="792">
                  <c:v>-4</c:v>
                </c:pt>
                <c:pt idx="793">
                  <c:v>-4</c:v>
                </c:pt>
                <c:pt idx="794">
                  <c:v>-2</c:v>
                </c:pt>
                <c:pt idx="795">
                  <c:v>-4</c:v>
                </c:pt>
                <c:pt idx="796">
                  <c:v>-2</c:v>
                </c:pt>
                <c:pt idx="797">
                  <c:v>-2</c:v>
                </c:pt>
                <c:pt idx="798">
                  <c:v>-4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-3</c:v>
                </c:pt>
                <c:pt idx="787">
                  <c:v>3</c:v>
                </c:pt>
                <c:pt idx="788">
                  <c:v>-2</c:v>
                </c:pt>
                <c:pt idx="789">
                  <c:v>-3</c:v>
                </c:pt>
                <c:pt idx="790">
                  <c:v>-2</c:v>
                </c:pt>
                <c:pt idx="791">
                  <c:v>-3</c:v>
                </c:pt>
                <c:pt idx="792">
                  <c:v>-3</c:v>
                </c:pt>
                <c:pt idx="793">
                  <c:v>-3</c:v>
                </c:pt>
                <c:pt idx="794">
                  <c:v>-3</c:v>
                </c:pt>
                <c:pt idx="795">
                  <c:v>-2</c:v>
                </c:pt>
                <c:pt idx="796">
                  <c:v>-4</c:v>
                </c:pt>
                <c:pt idx="797">
                  <c:v>-4</c:v>
                </c:pt>
                <c:pt idx="798">
                  <c:v>-3</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-24</c:v>
                </c:pt>
                <c:pt idx="777">
                  <c:v>-24</c:v>
                </c:pt>
                <c:pt idx="778">
                  <c:v>-24</c:v>
                </c:pt>
                <c:pt idx="779">
                  <c:v>-24</c:v>
                </c:pt>
                <c:pt idx="780">
                  <c:v>-24</c:v>
                </c:pt>
                <c:pt idx="781">
                  <c:v>-24</c:v>
                </c:pt>
                <c:pt idx="782">
                  <c:v>-24</c:v>
                </c:pt>
                <c:pt idx="783">
                  <c:v>-24</c:v>
                </c:pt>
                <c:pt idx="784">
                  <c:v>-24</c:v>
                </c:pt>
                <c:pt idx="785">
                  <c:v>-24</c:v>
                </c:pt>
                <c:pt idx="786">
                  <c:v>-24</c:v>
                </c:pt>
                <c:pt idx="787">
                  <c:v>-24</c:v>
                </c:pt>
                <c:pt idx="788">
                  <c:v>-24</c:v>
                </c:pt>
                <c:pt idx="789">
                  <c:v>-19</c:v>
                </c:pt>
                <c:pt idx="790">
                  <c:v>-19</c:v>
                </c:pt>
                <c:pt idx="791">
                  <c:v>-19</c:v>
                </c:pt>
                <c:pt idx="792">
                  <c:v>-19</c:v>
                </c:pt>
                <c:pt idx="793">
                  <c:v>-19</c:v>
                </c:pt>
                <c:pt idx="794">
                  <c:v>-14</c:v>
                </c:pt>
                <c:pt idx="795">
                  <c:v>-14</c:v>
                </c:pt>
                <c:pt idx="796">
                  <c:v>-14</c:v>
                </c:pt>
                <c:pt idx="797">
                  <c:v>-14</c:v>
                </c:pt>
                <c:pt idx="798">
                  <c:v>-14</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799"/>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-9</c:v>
                </c:pt>
                <c:pt idx="777">
                  <c:v>-9</c:v>
                </c:pt>
                <c:pt idx="778">
                  <c:v>-9</c:v>
                </c:pt>
                <c:pt idx="779">
                  <c:v>-9</c:v>
                </c:pt>
                <c:pt idx="780">
                  <c:v>-9</c:v>
                </c:pt>
                <c:pt idx="781">
                  <c:v>-9</c:v>
                </c:pt>
                <c:pt idx="782">
                  <c:v>-9</c:v>
                </c:pt>
                <c:pt idx="783">
                  <c:v>-9</c:v>
                </c:pt>
                <c:pt idx="784">
                  <c:v>-9</c:v>
                </c:pt>
                <c:pt idx="785">
                  <c:v>-9</c:v>
                </c:pt>
                <c:pt idx="786">
                  <c:v>-9</c:v>
                </c:pt>
                <c:pt idx="787">
                  <c:v>-9</c:v>
                </c:pt>
                <c:pt idx="788">
                  <c:v>-9</c:v>
                </c:pt>
                <c:pt idx="789">
                  <c:v>-14</c:v>
                </c:pt>
                <c:pt idx="790">
                  <c:v>-14</c:v>
                </c:pt>
                <c:pt idx="791">
                  <c:v>-14</c:v>
                </c:pt>
                <c:pt idx="792">
                  <c:v>-14</c:v>
                </c:pt>
                <c:pt idx="793">
                  <c:v>-14</c:v>
                </c:pt>
                <c:pt idx="794">
                  <c:v>-16</c:v>
                </c:pt>
                <c:pt idx="795">
                  <c:v>-16</c:v>
                </c:pt>
                <c:pt idx="796">
                  <c:v>-16</c:v>
                </c:pt>
                <c:pt idx="797">
                  <c:v>-16</c:v>
                </c:pt>
                <c:pt idx="798">
                  <c:v>-16</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a:t>
            </a:r>
            <a:r>
              <a:rPr lang="en-CA" baseline="0"/>
              <a:t>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46</c:v>
                </c:pt>
                <c:pt idx="117">
                  <c:v>46</c:v>
                </c:pt>
                <c:pt idx="118">
                  <c:v>46</c:v>
                </c:pt>
                <c:pt idx="119">
                  <c:v>46</c:v>
                </c:pt>
                <c:pt idx="120">
                  <c:v>46</c:v>
                </c:pt>
                <c:pt idx="121">
                  <c:v>46</c:v>
                </c:pt>
                <c:pt idx="122">
                  <c:v>46</c:v>
                </c:pt>
                <c:pt idx="123">
                  <c:v>46</c:v>
                </c:pt>
                <c:pt idx="124">
                  <c:v>46</c:v>
                </c:pt>
                <c:pt idx="125">
                  <c:v>46</c:v>
                </c:pt>
                <c:pt idx="126">
                  <c:v>46</c:v>
                </c:pt>
                <c:pt idx="127">
                  <c:v>46</c:v>
                </c:pt>
                <c:pt idx="128">
                  <c:v>46</c:v>
                </c:pt>
                <c:pt idx="129">
                  <c:v>46</c:v>
                </c:pt>
                <c:pt idx="130">
                  <c:v>46</c:v>
                </c:pt>
                <c:pt idx="131">
                  <c:v>46</c:v>
                </c:pt>
                <c:pt idx="132">
                  <c:v>46</c:v>
                </c:pt>
                <c:pt idx="133">
                  <c:v>46</c:v>
                </c:pt>
                <c:pt idx="134">
                  <c:v>46</c:v>
                </c:pt>
                <c:pt idx="135">
                  <c:v>46</c:v>
                </c:pt>
                <c:pt idx="136">
                  <c:v>46</c:v>
                </c:pt>
                <c:pt idx="137">
                  <c:v>46</c:v>
                </c:pt>
                <c:pt idx="138">
                  <c:v>46</c:v>
                </c:pt>
                <c:pt idx="139">
                  <c:v>46</c:v>
                </c:pt>
                <c:pt idx="140">
                  <c:v>46</c:v>
                </c:pt>
                <c:pt idx="141">
                  <c:v>46</c:v>
                </c:pt>
                <c:pt idx="142">
                  <c:v>46</c:v>
                </c:pt>
                <c:pt idx="143">
                  <c:v>46</c:v>
                </c:pt>
                <c:pt idx="144">
                  <c:v>46</c:v>
                </c:pt>
                <c:pt idx="145">
                  <c:v>46</c:v>
                </c:pt>
                <c:pt idx="146">
                  <c:v>46</c:v>
                </c:pt>
                <c:pt idx="147">
                  <c:v>46</c:v>
                </c:pt>
                <c:pt idx="148">
                  <c:v>46</c:v>
                </c:pt>
                <c:pt idx="149">
                  <c:v>46</c:v>
                </c:pt>
                <c:pt idx="150">
                  <c:v>46</c:v>
                </c:pt>
                <c:pt idx="151">
                  <c:v>46</c:v>
                </c:pt>
                <c:pt idx="152">
                  <c:v>46</c:v>
                </c:pt>
                <c:pt idx="153">
                  <c:v>46</c:v>
                </c:pt>
                <c:pt idx="154">
                  <c:v>46</c:v>
                </c:pt>
                <c:pt idx="155">
                  <c:v>46</c:v>
                </c:pt>
                <c:pt idx="156">
                  <c:v>46</c:v>
                </c:pt>
                <c:pt idx="157">
                  <c:v>46</c:v>
                </c:pt>
                <c:pt idx="158">
                  <c:v>46</c:v>
                </c:pt>
                <c:pt idx="159">
                  <c:v>46</c:v>
                </c:pt>
                <c:pt idx="160">
                  <c:v>46</c:v>
                </c:pt>
                <c:pt idx="161">
                  <c:v>46</c:v>
                </c:pt>
                <c:pt idx="162">
                  <c:v>46</c:v>
                </c:pt>
                <c:pt idx="163">
                  <c:v>46</c:v>
                </c:pt>
                <c:pt idx="164">
                  <c:v>46</c:v>
                </c:pt>
                <c:pt idx="165">
                  <c:v>46</c:v>
                </c:pt>
                <c:pt idx="166">
                  <c:v>46</c:v>
                </c:pt>
                <c:pt idx="167">
                  <c:v>46</c:v>
                </c:pt>
                <c:pt idx="168">
                  <c:v>46</c:v>
                </c:pt>
                <c:pt idx="169">
                  <c:v>46</c:v>
                </c:pt>
                <c:pt idx="170">
                  <c:v>46</c:v>
                </c:pt>
                <c:pt idx="171">
                  <c:v>46</c:v>
                </c:pt>
                <c:pt idx="172">
                  <c:v>46</c:v>
                </c:pt>
                <c:pt idx="173">
                  <c:v>46</c:v>
                </c:pt>
                <c:pt idx="174">
                  <c:v>46</c:v>
                </c:pt>
                <c:pt idx="175">
                  <c:v>46</c:v>
                </c:pt>
                <c:pt idx="176">
                  <c:v>46</c:v>
                </c:pt>
                <c:pt idx="177">
                  <c:v>46</c:v>
                </c:pt>
                <c:pt idx="178">
                  <c:v>46</c:v>
                </c:pt>
                <c:pt idx="179">
                  <c:v>46</c:v>
                </c:pt>
                <c:pt idx="180">
                  <c:v>46</c:v>
                </c:pt>
                <c:pt idx="181">
                  <c:v>46</c:v>
                </c:pt>
                <c:pt idx="182">
                  <c:v>46</c:v>
                </c:pt>
                <c:pt idx="183">
                  <c:v>46</c:v>
                </c:pt>
                <c:pt idx="184">
                  <c:v>46</c:v>
                </c:pt>
                <c:pt idx="185">
                  <c:v>46</c:v>
                </c:pt>
                <c:pt idx="186">
                  <c:v>46</c:v>
                </c:pt>
                <c:pt idx="187">
                  <c:v>46</c:v>
                </c:pt>
                <c:pt idx="188">
                  <c:v>46</c:v>
                </c:pt>
                <c:pt idx="189">
                  <c:v>46</c:v>
                </c:pt>
                <c:pt idx="190">
                  <c:v>46</c:v>
                </c:pt>
                <c:pt idx="191">
                  <c:v>46</c:v>
                </c:pt>
                <c:pt idx="192">
                  <c:v>46</c:v>
                </c:pt>
                <c:pt idx="193">
                  <c:v>46</c:v>
                </c:pt>
                <c:pt idx="194">
                  <c:v>46</c:v>
                </c:pt>
                <c:pt idx="195">
                  <c:v>46</c:v>
                </c:pt>
                <c:pt idx="196">
                  <c:v>46</c:v>
                </c:pt>
                <c:pt idx="197">
                  <c:v>46</c:v>
                </c:pt>
                <c:pt idx="198">
                  <c:v>46</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41</c:v>
                </c:pt>
                <c:pt idx="117">
                  <c:v>41</c:v>
                </c:pt>
                <c:pt idx="118">
                  <c:v>41</c:v>
                </c:pt>
                <c:pt idx="119">
                  <c:v>41</c:v>
                </c:pt>
                <c:pt idx="120">
                  <c:v>41</c:v>
                </c:pt>
                <c:pt idx="121">
                  <c:v>41</c:v>
                </c:pt>
                <c:pt idx="122">
                  <c:v>41</c:v>
                </c:pt>
                <c:pt idx="123">
                  <c:v>41</c:v>
                </c:pt>
                <c:pt idx="124">
                  <c:v>41</c:v>
                </c:pt>
                <c:pt idx="125">
                  <c:v>41</c:v>
                </c:pt>
                <c:pt idx="126">
                  <c:v>41</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35</c:v>
                </c:pt>
                <c:pt idx="117">
                  <c:v>35</c:v>
                </c:pt>
                <c:pt idx="118">
                  <c:v>35</c:v>
                </c:pt>
                <c:pt idx="119">
                  <c:v>35</c:v>
                </c:pt>
                <c:pt idx="120">
                  <c:v>35</c:v>
                </c:pt>
                <c:pt idx="121">
                  <c:v>35</c:v>
                </c:pt>
                <c:pt idx="122">
                  <c:v>35</c:v>
                </c:pt>
                <c:pt idx="123">
                  <c:v>35</c:v>
                </c:pt>
                <c:pt idx="124">
                  <c:v>35</c:v>
                </c:pt>
                <c:pt idx="125">
                  <c:v>35</c:v>
                </c:pt>
                <c:pt idx="126">
                  <c:v>35</c:v>
                </c:pt>
                <c:pt idx="127">
                  <c:v>35</c:v>
                </c:pt>
                <c:pt idx="128">
                  <c:v>35</c:v>
                </c:pt>
                <c:pt idx="129">
                  <c:v>35</c:v>
                </c:pt>
                <c:pt idx="130">
                  <c:v>35</c:v>
                </c:pt>
                <c:pt idx="131">
                  <c:v>35</c:v>
                </c:pt>
                <c:pt idx="132">
                  <c:v>35</c:v>
                </c:pt>
                <c:pt idx="133">
                  <c:v>35</c:v>
                </c:pt>
                <c:pt idx="134">
                  <c:v>35</c:v>
                </c:pt>
                <c:pt idx="135">
                  <c:v>35</c:v>
                </c:pt>
                <c:pt idx="136">
                  <c:v>35</c:v>
                </c:pt>
                <c:pt idx="137">
                  <c:v>35</c:v>
                </c:pt>
                <c:pt idx="138">
                  <c:v>35</c:v>
                </c:pt>
                <c:pt idx="139">
                  <c:v>35</c:v>
                </c:pt>
                <c:pt idx="140">
                  <c:v>35</c:v>
                </c:pt>
                <c:pt idx="141">
                  <c:v>35</c:v>
                </c:pt>
                <c:pt idx="142">
                  <c:v>35</c:v>
                </c:pt>
                <c:pt idx="143">
                  <c:v>35</c:v>
                </c:pt>
                <c:pt idx="144">
                  <c:v>35</c:v>
                </c:pt>
                <c:pt idx="145">
                  <c:v>35</c:v>
                </c:pt>
                <c:pt idx="146">
                  <c:v>35</c:v>
                </c:pt>
                <c:pt idx="147">
                  <c:v>35</c:v>
                </c:pt>
                <c:pt idx="148">
                  <c:v>35</c:v>
                </c:pt>
                <c:pt idx="149">
                  <c:v>35</c:v>
                </c:pt>
                <c:pt idx="150">
                  <c:v>35</c:v>
                </c:pt>
                <c:pt idx="151">
                  <c:v>35</c:v>
                </c:pt>
                <c:pt idx="152">
                  <c:v>35</c:v>
                </c:pt>
                <c:pt idx="153">
                  <c:v>35</c:v>
                </c:pt>
                <c:pt idx="154">
                  <c:v>35</c:v>
                </c:pt>
                <c:pt idx="155">
                  <c:v>35</c:v>
                </c:pt>
                <c:pt idx="156">
                  <c:v>35</c:v>
                </c:pt>
                <c:pt idx="157">
                  <c:v>35</c:v>
                </c:pt>
                <c:pt idx="158">
                  <c:v>35</c:v>
                </c:pt>
                <c:pt idx="159">
                  <c:v>35</c:v>
                </c:pt>
                <c:pt idx="160">
                  <c:v>35</c:v>
                </c:pt>
                <c:pt idx="161">
                  <c:v>35</c:v>
                </c:pt>
                <c:pt idx="162">
                  <c:v>35</c:v>
                </c:pt>
                <c:pt idx="163">
                  <c:v>35</c:v>
                </c:pt>
                <c:pt idx="164">
                  <c:v>35</c:v>
                </c:pt>
                <c:pt idx="165">
                  <c:v>35</c:v>
                </c:pt>
                <c:pt idx="166">
                  <c:v>35</c:v>
                </c:pt>
                <c:pt idx="167">
                  <c:v>35</c:v>
                </c:pt>
                <c:pt idx="168">
                  <c:v>35</c:v>
                </c:pt>
                <c:pt idx="169">
                  <c:v>35</c:v>
                </c:pt>
                <c:pt idx="170">
                  <c:v>35</c:v>
                </c:pt>
                <c:pt idx="171">
                  <c:v>35</c:v>
                </c:pt>
                <c:pt idx="172">
                  <c:v>35</c:v>
                </c:pt>
                <c:pt idx="173">
                  <c:v>35</c:v>
                </c:pt>
                <c:pt idx="174">
                  <c:v>35</c:v>
                </c:pt>
                <c:pt idx="175">
                  <c:v>35</c:v>
                </c:pt>
                <c:pt idx="176">
                  <c:v>35</c:v>
                </c:pt>
                <c:pt idx="177">
                  <c:v>35</c:v>
                </c:pt>
                <c:pt idx="178">
                  <c:v>35</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63</c:v>
                </c:pt>
                <c:pt idx="117">
                  <c:v>63</c:v>
                </c:pt>
                <c:pt idx="118">
                  <c:v>63</c:v>
                </c:pt>
                <c:pt idx="119">
                  <c:v>63</c:v>
                </c:pt>
                <c:pt idx="120">
                  <c:v>63</c:v>
                </c:pt>
                <c:pt idx="121">
                  <c:v>63</c:v>
                </c:pt>
                <c:pt idx="122">
                  <c:v>63</c:v>
                </c:pt>
                <c:pt idx="123">
                  <c:v>63</c:v>
                </c:pt>
                <c:pt idx="124">
                  <c:v>63</c:v>
                </c:pt>
                <c:pt idx="125">
                  <c:v>63</c:v>
                </c:pt>
                <c:pt idx="126">
                  <c:v>63</c:v>
                </c:pt>
                <c:pt idx="127">
                  <c:v>63</c:v>
                </c:pt>
                <c:pt idx="128">
                  <c:v>63</c:v>
                </c:pt>
                <c:pt idx="129">
                  <c:v>63</c:v>
                </c:pt>
                <c:pt idx="130">
                  <c:v>63</c:v>
                </c:pt>
                <c:pt idx="131">
                  <c:v>63</c:v>
                </c:pt>
                <c:pt idx="132">
                  <c:v>63</c:v>
                </c:pt>
                <c:pt idx="133">
                  <c:v>63</c:v>
                </c:pt>
                <c:pt idx="134">
                  <c:v>63</c:v>
                </c:pt>
                <c:pt idx="135">
                  <c:v>63</c:v>
                </c:pt>
                <c:pt idx="136">
                  <c:v>63</c:v>
                </c:pt>
                <c:pt idx="137">
                  <c:v>63</c:v>
                </c:pt>
                <c:pt idx="138">
                  <c:v>63</c:v>
                </c:pt>
                <c:pt idx="139">
                  <c:v>63</c:v>
                </c:pt>
                <c:pt idx="140">
                  <c:v>63</c:v>
                </c:pt>
                <c:pt idx="141">
                  <c:v>63</c:v>
                </c:pt>
                <c:pt idx="142">
                  <c:v>63</c:v>
                </c:pt>
                <c:pt idx="143">
                  <c:v>63</c:v>
                </c:pt>
                <c:pt idx="144">
                  <c:v>63</c:v>
                </c:pt>
                <c:pt idx="145">
                  <c:v>63</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51</c:v>
                </c:pt>
                <c:pt idx="131">
                  <c:v>51</c:v>
                </c:pt>
                <c:pt idx="132">
                  <c:v>51</c:v>
                </c:pt>
                <c:pt idx="133">
                  <c:v>51</c:v>
                </c:pt>
                <c:pt idx="134">
                  <c:v>51</c:v>
                </c:pt>
                <c:pt idx="135">
                  <c:v>51</c:v>
                </c:pt>
                <c:pt idx="136">
                  <c:v>51</c:v>
                </c:pt>
                <c:pt idx="137">
                  <c:v>51</c:v>
                </c:pt>
                <c:pt idx="138">
                  <c:v>51</c:v>
                </c:pt>
                <c:pt idx="139">
                  <c:v>51</c:v>
                </c:pt>
                <c:pt idx="140">
                  <c:v>51</c:v>
                </c:pt>
                <c:pt idx="141">
                  <c:v>51</c:v>
                </c:pt>
                <c:pt idx="142">
                  <c:v>51</c:v>
                </c:pt>
                <c:pt idx="143">
                  <c:v>51</c:v>
                </c:pt>
                <c:pt idx="144">
                  <c:v>51</c:v>
                </c:pt>
                <c:pt idx="145">
                  <c:v>51</c:v>
                </c:pt>
                <c:pt idx="146">
                  <c:v>51</c:v>
                </c:pt>
                <c:pt idx="147">
                  <c:v>51</c:v>
                </c:pt>
                <c:pt idx="148">
                  <c:v>51</c:v>
                </c:pt>
                <c:pt idx="149">
                  <c:v>51</c:v>
                </c:pt>
                <c:pt idx="150">
                  <c:v>51</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65</c:v>
                </c:pt>
                <c:pt idx="116">
                  <c:v>65</c:v>
                </c:pt>
                <c:pt idx="117">
                  <c:v>65</c:v>
                </c:pt>
                <c:pt idx="118">
                  <c:v>65</c:v>
                </c:pt>
                <c:pt idx="119">
                  <c:v>65</c:v>
                </c:pt>
                <c:pt idx="120">
                  <c:v>65</c:v>
                </c:pt>
                <c:pt idx="121">
                  <c:v>65</c:v>
                </c:pt>
                <c:pt idx="122">
                  <c:v>65</c:v>
                </c:pt>
                <c:pt idx="123">
                  <c:v>65</c:v>
                </c:pt>
                <c:pt idx="124">
                  <c:v>65</c:v>
                </c:pt>
                <c:pt idx="125">
                  <c:v>65</c:v>
                </c:pt>
                <c:pt idx="126">
                  <c:v>65</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59</c:v>
                </c:pt>
                <c:pt idx="114">
                  <c:v>59</c:v>
                </c:pt>
                <c:pt idx="115">
                  <c:v>59</c:v>
                </c:pt>
                <c:pt idx="116">
                  <c:v>59</c:v>
                </c:pt>
                <c:pt idx="117">
                  <c:v>59</c:v>
                </c:pt>
                <c:pt idx="118">
                  <c:v>59</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58</c:v>
                </c:pt>
                <c:pt idx="121">
                  <c:v>58</c:v>
                </c:pt>
                <c:pt idx="122">
                  <c:v>58</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60</c:v>
                </c:pt>
                <c:pt idx="115">
                  <c:v>60</c:v>
                </c:pt>
                <c:pt idx="116">
                  <c:v>60</c:v>
                </c:pt>
                <c:pt idx="117">
                  <c:v>60</c:v>
                </c:pt>
                <c:pt idx="118">
                  <c:v>60</c:v>
                </c:pt>
                <c:pt idx="119">
                  <c:v>60</c:v>
                </c:pt>
                <c:pt idx="120">
                  <c:v>60</c:v>
                </c:pt>
                <c:pt idx="121">
                  <c:v>60</c:v>
                </c:pt>
                <c:pt idx="122">
                  <c:v>60</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52</c:v>
                </c:pt>
                <c:pt idx="122">
                  <c:v>52</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54</c:v>
                </c:pt>
                <c:pt idx="115">
                  <c:v>54</c:v>
                </c:pt>
                <c:pt idx="116">
                  <c:v>54</c:v>
                </c:pt>
                <c:pt idx="117">
                  <c:v>54</c:v>
                </c:pt>
                <c:pt idx="118">
                  <c:v>54</c:v>
                </c:pt>
                <c:pt idx="119">
                  <c:v>54</c:v>
                </c:pt>
                <c:pt idx="120">
                  <c:v>54</c:v>
                </c:pt>
                <c:pt idx="121">
                  <c:v>54</c:v>
                </c:pt>
                <c:pt idx="122">
                  <c:v>54</c:v>
                </c:pt>
                <c:pt idx="123">
                  <c:v>54</c:v>
                </c:pt>
                <c:pt idx="124">
                  <c:v>54</c:v>
                </c:pt>
                <c:pt idx="125">
                  <c:v>54</c:v>
                </c:pt>
                <c:pt idx="126">
                  <c:v>54</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48</c:v>
                </c:pt>
                <c:pt idx="118">
                  <c:v>48</c:v>
                </c:pt>
                <c:pt idx="119">
                  <c:v>48</c:v>
                </c:pt>
                <c:pt idx="120">
                  <c:v>48</c:v>
                </c:pt>
                <c:pt idx="121">
                  <c:v>48</c:v>
                </c:pt>
                <c:pt idx="122">
                  <c:v>48</c:v>
                </c:pt>
                <c:pt idx="123">
                  <c:v>48</c:v>
                </c:pt>
                <c:pt idx="124">
                  <c:v>48</c:v>
                </c:pt>
                <c:pt idx="125">
                  <c:v>48</c:v>
                </c:pt>
                <c:pt idx="126">
                  <c:v>48</c:v>
                </c:pt>
                <c:pt idx="127">
                  <c:v>48</c:v>
                </c:pt>
                <c:pt idx="128">
                  <c:v>48</c:v>
                </c:pt>
                <c:pt idx="129">
                  <c:v>48</c:v>
                </c:pt>
                <c:pt idx="130">
                  <c:v>48</c:v>
                </c:pt>
                <c:pt idx="131">
                  <c:v>48</c:v>
                </c:pt>
                <c:pt idx="132">
                  <c:v>48</c:v>
                </c:pt>
                <c:pt idx="133">
                  <c:v>48</c:v>
                </c:pt>
                <c:pt idx="134">
                  <c:v>48</c:v>
                </c:pt>
                <c:pt idx="135">
                  <c:v>48</c:v>
                </c:pt>
                <c:pt idx="136">
                  <c:v>48</c:v>
                </c:pt>
                <c:pt idx="137">
                  <c:v>48</c:v>
                </c:pt>
                <c:pt idx="138">
                  <c:v>48</c:v>
                </c:pt>
                <c:pt idx="139">
                  <c:v>48</c:v>
                </c:pt>
                <c:pt idx="140">
                  <c:v>48</c:v>
                </c:pt>
                <c:pt idx="141">
                  <c:v>48</c:v>
                </c:pt>
                <c:pt idx="142">
                  <c:v>48</c:v>
                </c:pt>
                <c:pt idx="143">
                  <c:v>48</c:v>
                </c:pt>
                <c:pt idx="144">
                  <c:v>48</c:v>
                </c:pt>
                <c:pt idx="145">
                  <c:v>48</c:v>
                </c:pt>
                <c:pt idx="146">
                  <c:v>48</c:v>
                </c:pt>
                <c:pt idx="147">
                  <c:v>48</c:v>
                </c:pt>
                <c:pt idx="148">
                  <c:v>48</c:v>
                </c:pt>
                <c:pt idx="149">
                  <c:v>48</c:v>
                </c:pt>
                <c:pt idx="150">
                  <c:v>48</c:v>
                </c:pt>
                <c:pt idx="151">
                  <c:v>48</c:v>
                </c:pt>
                <c:pt idx="152">
                  <c:v>48</c:v>
                </c:pt>
                <c:pt idx="153">
                  <c:v>48</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47</c:v>
                </c:pt>
                <c:pt idx="119">
                  <c:v>47</c:v>
                </c:pt>
                <c:pt idx="120">
                  <c:v>47</c:v>
                </c:pt>
                <c:pt idx="121">
                  <c:v>47</c:v>
                </c:pt>
                <c:pt idx="122">
                  <c:v>47</c:v>
                </c:pt>
                <c:pt idx="123">
                  <c:v>47</c:v>
                </c:pt>
                <c:pt idx="124">
                  <c:v>47</c:v>
                </c:pt>
                <c:pt idx="125">
                  <c:v>47</c:v>
                </c:pt>
                <c:pt idx="126">
                  <c:v>47</c:v>
                </c:pt>
                <c:pt idx="127">
                  <c:v>47</c:v>
                </c:pt>
                <c:pt idx="128">
                  <c:v>47</c:v>
                </c:pt>
                <c:pt idx="129">
                  <c:v>47</c:v>
                </c:pt>
                <c:pt idx="130">
                  <c:v>47</c:v>
                </c:pt>
                <c:pt idx="131">
                  <c:v>47</c:v>
                </c:pt>
                <c:pt idx="132">
                  <c:v>47</c:v>
                </c:pt>
                <c:pt idx="133">
                  <c:v>47</c:v>
                </c:pt>
                <c:pt idx="134">
                  <c:v>47</c:v>
                </c:pt>
                <c:pt idx="135">
                  <c:v>47</c:v>
                </c:pt>
                <c:pt idx="136">
                  <c:v>47</c:v>
                </c:pt>
                <c:pt idx="137">
                  <c:v>47</c:v>
                </c:pt>
                <c:pt idx="138">
                  <c:v>47</c:v>
                </c:pt>
                <c:pt idx="139">
                  <c:v>47</c:v>
                </c:pt>
                <c:pt idx="140">
                  <c:v>47</c:v>
                </c:pt>
                <c:pt idx="141">
                  <c:v>47</c:v>
                </c:pt>
                <c:pt idx="142">
                  <c:v>47</c:v>
                </c:pt>
                <c:pt idx="143">
                  <c:v>47</c:v>
                </c:pt>
                <c:pt idx="144">
                  <c:v>47</c:v>
                </c:pt>
                <c:pt idx="145">
                  <c:v>47</c:v>
                </c:pt>
                <c:pt idx="146">
                  <c:v>47</c:v>
                </c:pt>
                <c:pt idx="147">
                  <c:v>47</c:v>
                </c:pt>
                <c:pt idx="148">
                  <c:v>47</c:v>
                </c:pt>
                <c:pt idx="149">
                  <c:v>47</c:v>
                </c:pt>
                <c:pt idx="150">
                  <c:v>47</c:v>
                </c:pt>
                <c:pt idx="151">
                  <c:v>47</c:v>
                </c:pt>
                <c:pt idx="152">
                  <c:v>47</c:v>
                </c:pt>
                <c:pt idx="153">
                  <c:v>47</c:v>
                </c:pt>
                <c:pt idx="154">
                  <c:v>47</c:v>
                </c:pt>
                <c:pt idx="155">
                  <c:v>47</c:v>
                </c:pt>
                <c:pt idx="156">
                  <c:v>47</c:v>
                </c:pt>
                <c:pt idx="157">
                  <c:v>47</c:v>
                </c:pt>
                <c:pt idx="158">
                  <c:v>47</c:v>
                </c:pt>
                <c:pt idx="159">
                  <c:v>47</c:v>
                </c:pt>
                <c:pt idx="160">
                  <c:v>47</c:v>
                </c:pt>
                <c:pt idx="161">
                  <c:v>47</c:v>
                </c:pt>
                <c:pt idx="162">
                  <c:v>47</c:v>
                </c:pt>
                <c:pt idx="163">
                  <c:v>47</c:v>
                </c:pt>
                <c:pt idx="164">
                  <c:v>47</c:v>
                </c:pt>
                <c:pt idx="165">
                  <c:v>47</c:v>
                </c:pt>
                <c:pt idx="166">
                  <c:v>47</c:v>
                </c:pt>
                <c:pt idx="167">
                  <c:v>47</c:v>
                </c:pt>
                <c:pt idx="168">
                  <c:v>47</c:v>
                </c:pt>
                <c:pt idx="169">
                  <c:v>47</c:v>
                </c:pt>
                <c:pt idx="170">
                  <c:v>47</c:v>
                </c:pt>
                <c:pt idx="171">
                  <c:v>47</c:v>
                </c:pt>
                <c:pt idx="172">
                  <c:v>47</c:v>
                </c:pt>
                <c:pt idx="173">
                  <c:v>47</c:v>
                </c:pt>
                <c:pt idx="174">
                  <c:v>47</c:v>
                </c:pt>
                <c:pt idx="175">
                  <c:v>47</c:v>
                </c:pt>
                <c:pt idx="176">
                  <c:v>47</c:v>
                </c:pt>
                <c:pt idx="177">
                  <c:v>47</c:v>
                </c:pt>
                <c:pt idx="178">
                  <c:v>47</c:v>
                </c:pt>
                <c:pt idx="179">
                  <c:v>47</c:v>
                </c:pt>
                <c:pt idx="180">
                  <c:v>47</c:v>
                </c:pt>
                <c:pt idx="181">
                  <c:v>47</c:v>
                </c:pt>
                <c:pt idx="182">
                  <c:v>47</c:v>
                </c:pt>
                <c:pt idx="183">
                  <c:v>47</c:v>
                </c:pt>
                <c:pt idx="184">
                  <c:v>47</c:v>
                </c:pt>
                <c:pt idx="185">
                  <c:v>47</c:v>
                </c:pt>
                <c:pt idx="186">
                  <c:v>47</c:v>
                </c:pt>
                <c:pt idx="187">
                  <c:v>47</c:v>
                </c:pt>
                <c:pt idx="188">
                  <c:v>47</c:v>
                </c:pt>
                <c:pt idx="189">
                  <c:v>47</c:v>
                </c:pt>
                <c:pt idx="190">
                  <c:v>47</c:v>
                </c:pt>
                <c:pt idx="191">
                  <c:v>47</c:v>
                </c:pt>
                <c:pt idx="192">
                  <c:v>47</c:v>
                </c:pt>
                <c:pt idx="193">
                  <c:v>47</c:v>
                </c:pt>
                <c:pt idx="194">
                  <c:v>47</c:v>
                </c:pt>
                <c:pt idx="195">
                  <c:v>47</c:v>
                </c:pt>
                <c:pt idx="196">
                  <c:v>47</c:v>
                </c:pt>
                <c:pt idx="197">
                  <c:v>47</c:v>
                </c:pt>
                <c:pt idx="198">
                  <c:v>47</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34</c:v>
                </c:pt>
                <c:pt idx="116">
                  <c:v>34</c:v>
                </c:pt>
                <c:pt idx="117">
                  <c:v>34</c:v>
                </c:pt>
                <c:pt idx="118">
                  <c:v>34</c:v>
                </c:pt>
                <c:pt idx="119">
                  <c:v>34</c:v>
                </c:pt>
                <c:pt idx="120">
                  <c:v>34</c:v>
                </c:pt>
                <c:pt idx="121">
                  <c:v>34</c:v>
                </c:pt>
                <c:pt idx="122">
                  <c:v>34</c:v>
                </c:pt>
                <c:pt idx="123">
                  <c:v>34</c:v>
                </c:pt>
                <c:pt idx="124">
                  <c:v>34</c:v>
                </c:pt>
                <c:pt idx="125">
                  <c:v>34</c:v>
                </c:pt>
                <c:pt idx="126">
                  <c:v>34</c:v>
                </c:pt>
                <c:pt idx="127">
                  <c:v>34</c:v>
                </c:pt>
                <c:pt idx="128">
                  <c:v>34</c:v>
                </c:pt>
                <c:pt idx="129">
                  <c:v>34</c:v>
                </c:pt>
                <c:pt idx="130">
                  <c:v>34</c:v>
                </c:pt>
                <c:pt idx="131">
                  <c:v>34</c:v>
                </c:pt>
                <c:pt idx="132">
                  <c:v>34</c:v>
                </c:pt>
                <c:pt idx="133">
                  <c:v>34</c:v>
                </c:pt>
                <c:pt idx="134">
                  <c:v>34</c:v>
                </c:pt>
                <c:pt idx="135">
                  <c:v>34</c:v>
                </c:pt>
                <c:pt idx="136">
                  <c:v>34</c:v>
                </c:pt>
                <c:pt idx="137">
                  <c:v>34</c:v>
                </c:pt>
                <c:pt idx="138">
                  <c:v>34</c:v>
                </c:pt>
                <c:pt idx="139">
                  <c:v>34</c:v>
                </c:pt>
                <c:pt idx="140">
                  <c:v>34</c:v>
                </c:pt>
                <c:pt idx="141">
                  <c:v>34</c:v>
                </c:pt>
                <c:pt idx="142">
                  <c:v>34</c:v>
                </c:pt>
                <c:pt idx="143">
                  <c:v>34</c:v>
                </c:pt>
                <c:pt idx="144">
                  <c:v>34</c:v>
                </c:pt>
                <c:pt idx="145">
                  <c:v>34</c:v>
                </c:pt>
                <c:pt idx="146">
                  <c:v>34</c:v>
                </c:pt>
                <c:pt idx="147">
                  <c:v>34</c:v>
                </c:pt>
                <c:pt idx="148">
                  <c:v>34</c:v>
                </c:pt>
                <c:pt idx="149">
                  <c:v>34</c:v>
                </c:pt>
                <c:pt idx="150">
                  <c:v>34</c:v>
                </c:pt>
                <c:pt idx="151">
                  <c:v>34</c:v>
                </c:pt>
                <c:pt idx="152">
                  <c:v>34</c:v>
                </c:pt>
                <c:pt idx="153">
                  <c:v>34</c:v>
                </c:pt>
                <c:pt idx="154">
                  <c:v>34</c:v>
                </c:pt>
                <c:pt idx="155">
                  <c:v>34</c:v>
                </c:pt>
                <c:pt idx="156">
                  <c:v>34</c:v>
                </c:pt>
                <c:pt idx="157">
                  <c:v>34</c:v>
                </c:pt>
                <c:pt idx="158">
                  <c:v>34</c:v>
                </c:pt>
                <c:pt idx="159">
                  <c:v>34</c:v>
                </c:pt>
                <c:pt idx="160">
                  <c:v>34</c:v>
                </c:pt>
                <c:pt idx="161">
                  <c:v>34</c:v>
                </c:pt>
                <c:pt idx="162">
                  <c:v>34</c:v>
                </c:pt>
                <c:pt idx="163">
                  <c:v>34</c:v>
                </c:pt>
                <c:pt idx="164">
                  <c:v>34</c:v>
                </c:pt>
                <c:pt idx="165">
                  <c:v>34</c:v>
                </c:pt>
                <c:pt idx="166">
                  <c:v>34</c:v>
                </c:pt>
                <c:pt idx="167">
                  <c:v>34</c:v>
                </c:pt>
                <c:pt idx="168">
                  <c:v>34</c:v>
                </c:pt>
                <c:pt idx="169">
                  <c:v>34</c:v>
                </c:pt>
                <c:pt idx="170">
                  <c:v>34</c:v>
                </c:pt>
                <c:pt idx="171">
                  <c:v>34</c:v>
                </c:pt>
                <c:pt idx="172">
                  <c:v>34</c:v>
                </c:pt>
                <c:pt idx="173">
                  <c:v>34</c:v>
                </c:pt>
                <c:pt idx="174">
                  <c:v>34</c:v>
                </c:pt>
                <c:pt idx="175">
                  <c:v>34</c:v>
                </c:pt>
                <c:pt idx="176">
                  <c:v>34</c:v>
                </c:pt>
                <c:pt idx="177">
                  <c:v>34</c:v>
                </c:pt>
                <c:pt idx="178">
                  <c:v>34</c:v>
                </c:pt>
                <c:pt idx="179">
                  <c:v>34</c:v>
                </c:pt>
                <c:pt idx="180">
                  <c:v>34</c:v>
                </c:pt>
                <c:pt idx="181">
                  <c:v>34</c:v>
                </c:pt>
                <c:pt idx="182">
                  <c:v>34</c:v>
                </c:pt>
                <c:pt idx="183">
                  <c:v>34</c:v>
                </c:pt>
                <c:pt idx="184">
                  <c:v>34</c:v>
                </c:pt>
                <c:pt idx="185">
                  <c:v>34</c:v>
                </c:pt>
                <c:pt idx="186">
                  <c:v>34</c:v>
                </c:pt>
                <c:pt idx="187">
                  <c:v>34</c:v>
                </c:pt>
                <c:pt idx="188">
                  <c:v>34</c:v>
                </c:pt>
                <c:pt idx="189">
                  <c:v>34</c:v>
                </c:pt>
                <c:pt idx="190">
                  <c:v>34</c:v>
                </c:pt>
                <c:pt idx="191">
                  <c:v>34</c:v>
                </c:pt>
                <c:pt idx="192">
                  <c:v>34</c:v>
                </c:pt>
                <c:pt idx="193">
                  <c:v>34</c:v>
                </c:pt>
                <c:pt idx="194">
                  <c:v>34</c:v>
                </c:pt>
                <c:pt idx="195">
                  <c:v>34</c:v>
                </c:pt>
                <c:pt idx="196">
                  <c:v>34</c:v>
                </c:pt>
                <c:pt idx="197">
                  <c:v>34</c:v>
                </c:pt>
                <c:pt idx="198">
                  <c:v>34</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55</c:v>
                </c:pt>
                <c:pt idx="119">
                  <c:v>55</c:v>
                </c:pt>
                <c:pt idx="120">
                  <c:v>55</c:v>
                </c:pt>
                <c:pt idx="121">
                  <c:v>55</c:v>
                </c:pt>
                <c:pt idx="122">
                  <c:v>55</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62</c:v>
                </c:pt>
                <c:pt idx="121">
                  <c:v>62</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49</c:v>
                </c:pt>
                <c:pt idx="118">
                  <c:v>49</c:v>
                </c:pt>
                <c:pt idx="119">
                  <c:v>49</c:v>
                </c:pt>
                <c:pt idx="120">
                  <c:v>49</c:v>
                </c:pt>
                <c:pt idx="121">
                  <c:v>49</c:v>
                </c:pt>
                <c:pt idx="122">
                  <c:v>49</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64</c:v>
                </c:pt>
                <c:pt idx="115">
                  <c:v>64</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69</c:v>
                </c:pt>
                <c:pt idx="115">
                  <c:v>69</c:v>
                </c:pt>
                <c:pt idx="116">
                  <c:v>69</c:v>
                </c:pt>
                <c:pt idx="117">
                  <c:v>69</c:v>
                </c:pt>
                <c:pt idx="118">
                  <c:v>69</c:v>
                </c:pt>
                <c:pt idx="119">
                  <c:v>69</c:v>
                </c:pt>
                <c:pt idx="120">
                  <c:v>69</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71</c:v>
                </c:pt>
                <c:pt idx="117">
                  <c:v>71</c:v>
                </c:pt>
                <c:pt idx="118">
                  <c:v>71</c:v>
                </c:pt>
                <c:pt idx="119">
                  <c:v>71</c:v>
                </c:pt>
                <c:pt idx="120">
                  <c:v>71</c:v>
                </c:pt>
                <c:pt idx="121">
                  <c:v>71</c:v>
                </c:pt>
                <c:pt idx="122">
                  <c:v>71</c:v>
                </c:pt>
                <c:pt idx="123">
                  <c:v>71</c:v>
                </c:pt>
                <c:pt idx="124">
                  <c:v>71</c:v>
                </c:pt>
                <c:pt idx="125">
                  <c:v>71</c:v>
                </c:pt>
                <c:pt idx="126">
                  <c:v>71</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44</xdr:col>
      <xdr:colOff>142502</xdr:colOff>
      <xdr:row>95</xdr:row>
      <xdr:rowOff>13289</xdr:rowOff>
    </xdr:from>
    <xdr:to>
      <xdr:col>154</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44</xdr:col>
      <xdr:colOff>154288</xdr:colOff>
      <xdr:row>121</xdr:row>
      <xdr:rowOff>142492</xdr:rowOff>
    </xdr:from>
    <xdr:to>
      <xdr:col>154</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4761</xdr:rowOff>
    </xdr:from>
    <xdr:to>
      <xdr:col>75</xdr:col>
      <xdr:colOff>114299</xdr:colOff>
      <xdr:row>46</xdr:row>
      <xdr:rowOff>66675</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N1314" headerRowDxfId="482" dataDxfId="480" headerRowBorderDxfId="481">
  <autoFilter ref="A2:AN1314" xr:uid="{5B054025-4CD5-437B-A2B1-4953810278F9}"/>
  <tableColumns count="40">
    <tableColumn id="1" xr3:uid="{4F0EF3E3-5ED2-413B-9486-9498BEF02C85}" name="DatePickMade" totalsRowLabel="Total" dataDxfId="479" totalsRowDxfId="478"/>
    <tableColumn id="2" xr3:uid="{39F623AD-0A71-404E-ACB2-FF5C232C4B60}" name="GameDate" dataDxfId="477" totalsRowDxfId="476"/>
    <tableColumn id="3" xr3:uid="{F9CBDD2B-6977-478D-B9B1-48132BC29B8D}" name="GameID" dataDxfId="475" totalsRowDxfId="474"/>
    <tableColumn id="4" xr3:uid="{2B6D103E-CF04-4221-A032-6566D087A240}" name="AwayTeam" totalsRowFunction="count" dataDxfId="473" totalsRowDxfId="472"/>
    <tableColumn id="5" xr3:uid="{E9B83039-5C7E-45B4-A5F1-F54DF85D8DB5}" name="HomeTeam" totalsRowFunction="count" dataDxfId="471" totalsRowDxfId="470"/>
    <tableColumn id="6" xr3:uid="{CA60FB2E-C878-4F57-9486-8FFAB21268D1}" name="PredictedAwayScore" totalsRowFunction="count" dataDxfId="469" totalsRowDxfId="468"/>
    <tableColumn id="7" xr3:uid="{BDE84EDC-079B-4057-84F6-42C28780CF56}" name="PredictedHomeScore" totalsRowFunction="count" dataDxfId="467" totalsRowDxfId="466"/>
    <tableColumn id="8" xr3:uid="{AB1145B6-73D2-4952-891E-2532100229DC}" name="PredictedWinner" totalsRowFunction="count" dataDxfId="465" totalsRowDxfId="464"/>
    <tableColumn id="9" xr3:uid="{0FDA5C85-1339-41A1-AEB6-455F4E077F46}" name="PredictedResult" totalsRowFunction="count" dataDxfId="463" totalsRowDxfId="462"/>
    <tableColumn id="10" xr3:uid="{6C6A6DF0-F9AE-4DAF-8957-8621DF7520A2}" name="ActualAwayScore" totalsRowFunction="count" dataDxfId="461"/>
    <tableColumn id="11" xr3:uid="{B8B678E5-1823-43AE-95CC-BEE79D908CEE}" name="ActualHomeScore" totalsRowFunction="count" dataDxfId="460" totalsRowDxfId="459"/>
    <tableColumn id="12" xr3:uid="{C650F2F7-7978-49EE-8737-DCE1A6311E23}" name="ActualWinner" totalsRowFunction="count" dataDxfId="458" totalsRowDxfId="457">
      <calculatedColumnFormula>IF(OR($J3=$K3,AND(ISBLANK($J3),ISBLANK($K3))),"_",IF($J3&gt;$K3,$D3,$E3))</calculatedColumnFormula>
    </tableColumn>
    <tableColumn id="13" xr3:uid="{C3C777BB-B7C0-4722-9240-DAC37612029E}" name="ActualResult" totalsRowFunction="count" dataDxfId="456" totalsRowDxfId="455"/>
    <tableColumn id="17" xr3:uid="{239B68C2-07A2-4506-9EC8-00E52DD7178A}" name="GameIsOver" totalsRowFunction="count" dataDxfId="454" totalsRowDxfId="453">
      <calculatedColumnFormula>IF(ISBLANK(Table2[[#This Row],[ActualResult]]), 0, 1)</calculatedColumnFormula>
    </tableColumn>
    <tableColumn id="14" xr3:uid="{C40BC093-C7BF-4F78-9D28-E8E87FFCAD46}" name="CorrectWinnerPrediction" totalsRowFunction="count" dataDxfId="452" totalsRowDxfId="451">
      <calculatedColumnFormula>IF(ISBLANK(Table2[[#This Row],[ActualResult]]), "_", IF(Table2[[#This Row],[ActualWinner]]=Table2[[#This Row],[PredictedWinner]], "Y", "N"))</calculatedColumnFormula>
    </tableColumn>
    <tableColumn id="15" xr3:uid="{C618B085-5C74-412F-85AA-D89305FDA75C}" name="CorrectAwayScorePrediction" totalsRowFunction="count" dataDxfId="450" totalsRowDxfId="44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448" totalsRowDxfId="44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446" totalsRowDxfId="445"/>
    <tableColumn id="19" xr3:uid="{665B4234-0C9B-451F-996C-0671FAEA8ED7}" name="LosingTeam" totalsRowFunction="count" dataDxfId="444" totalsRowDxfId="443">
      <calculatedColumnFormula>IF($L3="_", "_", IF($L3=$D3,$E3,$D3))</calculatedColumnFormula>
    </tableColumn>
    <tableColumn id="20" xr3:uid="{44E37CA6-669F-47CA-95D2-B831EB8B3628}" name="InterConf" totalsRowFunction="count" dataDxfId="442" totalsRowDxfId="44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440" totalsRowDxfId="43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438" totalsRowDxfId="437">
      <calculatedColumnFormula>IF(Table2[[#This Row],[InterConf]]=1,IF(Table2[[#This Row],[InterDiv]]=0, 1, 0), 0)</calculatedColumnFormula>
    </tableColumn>
    <tableColumn id="22" xr3:uid="{CF57AF56-FFCF-4952-BAB8-36DAD7FDF03B}" name="CrossConf" totalsRowFunction="count" dataDxfId="436" totalsRowDxfId="43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434" totalsRowDxfId="433"/>
    <tableColumn id="25" xr3:uid="{5D6968E6-45CE-4B45-818F-1A4B201A39D4}" name="PostGameNotes" totalsRowFunction="count" dataDxfId="432" totalsRowDxfId="431"/>
    <tableColumn id="26" xr3:uid="{4CC012EB-DB6C-4853-A5B9-75650FDCD78B}" name="GameHasShutOut" dataDxfId="430" totalsRowDxfId="429">
      <calculatedColumnFormula>IF(AND(Table2[[#This Row],[GameIsOver]]=1,Table2[[#This Row],[ActualHomeScore]]*Table2[[#This Row],[ActualAwayScore]]=0), 1,0)</calculatedColumnFormula>
    </tableColumn>
    <tableColumn id="30" xr3:uid="{9F2BC698-979E-418D-A635-D09045DEAC35}" name="NewPointsAway" dataDxfId="428" totalsRowDxfId="42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426" totalsRowDxfId="42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424" totalsRowDxfId="423">
      <calculatedColumnFormula>(($AX$11)*IF(Table2[[#This Row],[CorrectWinnerPrediction]]="Y", 1, 0))+(($AX$12)*IF(Table2[[#This Row],[CorrectAwayScorePrediction]]="Y", 1, 0))+(($AX$13)*IF(Table2[[#This Row],[CorrectHomeScorePrediction]]="Y", 1, 0))</calculatedColumnFormula>
    </tableColumn>
    <tableColumn id="31" xr3:uid="{4B765D38-7690-40FC-AA0D-1B437759BB0B}" name="GamePredictionScore2" dataDxfId="422" totalsRowDxfId="421">
      <calculatedColumnFormula>(($AX$11)*IF(Table2[[#This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calculatedColumnFormula>
    </tableColumn>
    <tableColumn id="29" xr3:uid="{39017A55-D265-4D66-A78B-1407944601E7}" name="Weekday" dataDxfId="420" totalsRowDxfId="41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418" totalsRowDxfId="417">
      <calculatedColumnFormula>Table2[[#This Row],[ActualAwayScore]]-Table2[[#This Row],[PredictedAwayScore]]</calculatedColumnFormula>
    </tableColumn>
    <tableColumn id="33" xr3:uid="{6DAB8D33-9AC0-4212-9CC7-EE429158576E}" name="PredictedHomeScorePlusMinus" dataDxfId="416" totalsRowDxfId="415">
      <calculatedColumnFormula>Table2[[#This Row],[ActualHomeScore]]-Table2[[#This Row],[PredictedHomeScore]]</calculatedColumnFormula>
    </tableColumn>
    <tableColumn id="34" xr3:uid="{A99B5A7F-1537-4AAF-9568-8B0736364400}" name="PredictedAwayScorePlusMinusByDate" dataDxfId="414" totalsRowDxfId="413">
      <calculatedColumnFormula>SUMIF($B$3:$B$1315, $B3, $AF$3:$AF$1315)</calculatedColumnFormula>
    </tableColumn>
    <tableColumn id="35" xr3:uid="{438B3C73-5C9F-4061-9177-ADA21EB41F1F}" name="PredictedHomeScorePlusMinusByDate" dataDxfId="412" totalsRowDxfId="411">
      <calculatedColumnFormula>SUMIF($B$3:$B$1315, $B3, $AG$3:$AG$1315)</calculatedColumnFormula>
    </tableColumn>
    <tableColumn id="36" xr3:uid="{4D822B59-35DC-4091-9231-8369AB949EE5}" name="WatchOrder" dataDxfId="410" totalsRowDxfId="409"/>
    <tableColumn id="37" xr3:uid="{B77EE501-1744-4AD0-B258-0585548DBA89}" name="WatchDate" dataDxfId="408" totalsRowDxfId="407"/>
    <tableColumn id="38" xr3:uid="{6E91C3FB-94AE-4E5D-952D-6DEEE0AE52C5}" name="AwayWon" dataDxfId="406" totalsRowDxfId="405">
      <calculatedColumnFormula>IF(Table2[[#This Row],[GameIsOver]]=0,0,IF(Table2[[#This Row],[ActualWinner]]=Table2[[#This Row],[AwayTeam]], 1, 0))</calculatedColumnFormula>
    </tableColumn>
    <tableColumn id="39" xr3:uid="{8C5EB50B-6F82-4CA5-B10D-C226C8E2B357}" name="HomeWon_" dataDxfId="404" totalsRowDxfId="403">
      <calculatedColumnFormula>IF(Table2[[#This Row],[GameIsOver]]=0,0,IF(Table2[[#This Row],[ActualWinner]]=Table2[[#This Row],[HomeTeam]], 1, 0))</calculatedColumnFormula>
    </tableColumn>
    <tableColumn id="40" xr3:uid="{A42264ED-7176-47E8-841D-E620963E19E8}" name="SearchTeamPlays" dataDxfId="402" totalsRowDxfId="401">
      <calculatedColumnFormula>IF(IFERROR(FIND(Table2[[#This Row],[AwayTeam]], _xlfn.TEXTJOIN(";", 1, $AV$31:$AV$40)), 0) &gt; 0, 1, 0) + IF(IFERROR(FIND(Table2[[#This Row],[HomeTeam]], _xlfn.TEXTJOIN(";", 1, $AV$31:$AV$40)), 0) &gt; 0,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400" dataDxfId="399">
  <autoFilter ref="A1:AG273" xr:uid="{74EEDFCB-ED7A-4BB1-A2EE-67F4F56372D2}"/>
  <tableColumns count="33">
    <tableColumn id="1" xr3:uid="{A49AAD1C-7D7D-45B8-A139-0779BA31A77E}" name="Date" dataDxfId="398"/>
    <tableColumn id="2" xr3:uid="{730CD6D2-246F-432B-8EEB-0203EE317A26}" name="ANA" dataDxfId="397">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396"/>
    <tableColumn id="4" xr3:uid="{87F00FE4-13FE-4967-9AA3-C167D9305BF9}" name="BUF" dataDxfId="395"/>
    <tableColumn id="5" xr3:uid="{E4871159-5731-4550-8344-84BE83ED01F0}" name="CAR" dataDxfId="394"/>
    <tableColumn id="6" xr3:uid="{5725D175-4124-4B24-993F-7A6EFE1491AC}" name="CBJ" dataDxfId="393"/>
    <tableColumn id="7" xr3:uid="{C13EFE5D-116B-45F1-A9D9-40B119CB0AD5}" name="CGY" dataDxfId="392"/>
    <tableColumn id="8" xr3:uid="{64E13E1C-E642-404F-86A4-5519B5259476}" name="CHI" dataDxfId="391"/>
    <tableColumn id="9" xr3:uid="{36E64709-D15B-46B3-A7DE-B98D6486B271}" name="COL" dataDxfId="390"/>
    <tableColumn id="10" xr3:uid="{1CD1FEAC-B353-4165-A857-F8E64B61D6BA}" name="DAL" dataDxfId="389"/>
    <tableColumn id="11" xr3:uid="{23CC1A05-CF3C-41D9-ADFE-F115BEFC985F}" name="DET" dataDxfId="388"/>
    <tableColumn id="12" xr3:uid="{1C5CEC72-E9F1-43F8-A2AB-965A58C697FF}" name="EDM" dataDxfId="387"/>
    <tableColumn id="13" xr3:uid="{CC6E7C18-A903-499F-B324-61FD69F457D3}" name="FLA" dataDxfId="386"/>
    <tableColumn id="14" xr3:uid="{EA30EDB7-6072-42F9-B2C0-5015D88CD405}" name="LAK" dataDxfId="385"/>
    <tableColumn id="15" xr3:uid="{43F59676-0F92-4F04-B89B-D52DE8300412}" name="MIN" dataDxfId="384"/>
    <tableColumn id="16" xr3:uid="{74052D50-F767-4835-96C3-D812137B6B78}" name="MTL" dataDxfId="383"/>
    <tableColumn id="17" xr3:uid="{090B024D-8AC7-4C1B-9B31-4454C3F37CB3}" name="NJD" dataDxfId="382"/>
    <tableColumn id="18" xr3:uid="{526C0944-F465-462A-8ECA-BF074D7EB1DE}" name="NSH" dataDxfId="381"/>
    <tableColumn id="19" xr3:uid="{7C20E30B-1AA1-48BD-A65C-DE528BA72FE6}" name="NYI" dataDxfId="380"/>
    <tableColumn id="20" xr3:uid="{27A2F177-CC7A-4B19-977F-CEA1C51D6C0E}" name="NYR" dataDxfId="379"/>
    <tableColumn id="21" xr3:uid="{073FE83E-0AF1-44C3-AE3C-5BD26992F7D5}" name="OTT" dataDxfId="378"/>
    <tableColumn id="22" xr3:uid="{6370A811-7903-4DD2-9DE8-8D7B816BE146}" name="PHI" dataDxfId="377"/>
    <tableColumn id="23" xr3:uid="{37BEE05D-28D8-4538-8285-29B64599DD4E}" name="PIT" dataDxfId="376"/>
    <tableColumn id="24" xr3:uid="{132755F5-4605-4136-9380-5C1921B33212}" name="SEA" dataDxfId="375"/>
    <tableColumn id="25" xr3:uid="{0468EE05-8CDF-4319-BE9D-D89F14C8E183}" name="SJS" dataDxfId="374"/>
    <tableColumn id="26" xr3:uid="{C0A1252B-B678-413D-B72A-E409CAA4D568}" name="STL" dataDxfId="373"/>
    <tableColumn id="27" xr3:uid="{2FCCA5C4-ADEA-43B2-980E-C95A408B8B92}" name="TBL" dataDxfId="372"/>
    <tableColumn id="28" xr3:uid="{399BA29B-CDF9-4FB4-9C8F-90EF3231D634}" name="TOR" dataDxfId="371"/>
    <tableColumn id="29" xr3:uid="{3FD60A86-C15C-4F59-96BA-7D808B5C7AF7}" name="UTA" dataDxfId="370"/>
    <tableColumn id="30" xr3:uid="{E95E1BF9-F880-45B8-BABE-2E3FFD2EB59F}" name="VAN" dataDxfId="369"/>
    <tableColumn id="31" xr3:uid="{14971F10-0533-4026-A0C3-1CD757193D21}" name="VGK" dataDxfId="368"/>
    <tableColumn id="32" xr3:uid="{78F9574A-44B1-4063-8869-88AD0333E712}" name="WPG" dataDxfId="367"/>
    <tableColumn id="33" xr3:uid="{E013F70D-43E1-4AE8-99B8-77027202A8A5}" name="WSH" dataDxfId="36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365" dataDxfId="364">
  <autoFilter ref="A1:JO33" xr:uid="{2A4A11DC-9405-4D6C-9F97-FDF0CCB41A11}"/>
  <sortState xmlns:xlrd2="http://schemas.microsoft.com/office/spreadsheetml/2017/richdata2" ref="A2:JO33">
    <sortCondition ref="B2:B33"/>
    <sortCondition ref="C2:C33"/>
    <sortCondition descending="1" ref="DP2:DP33"/>
  </sortState>
  <tableColumns count="275">
    <tableColumn id="1" xr3:uid="{6A7086D0-711A-41B7-A4B8-9D377B70EC26}" name="Team" totalsRowLabel="Total" dataDxfId="363"/>
    <tableColumn id="274" xr3:uid="{010ED52E-0419-4863-94F8-9AF3356A2738}" name="Conf" dataDxfId="362"/>
    <tableColumn id="275" xr3:uid="{72531E18-55CF-4588-B22F-9093ECF8BF1A}" name="Div" dataDxfId="361"/>
    <tableColumn id="2" xr3:uid="{BD7886D5-3240-48F9-AD10-972D3E8FE85B}" name="2024-10-03" totalsRowFunction="average" dataDxfId="360">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359">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358">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357">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356">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355">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354">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353">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352">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351">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350">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349">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348">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347">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346">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345">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344">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343">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342">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341">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340">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339">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338">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337">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336">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335">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334">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333">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332">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331">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330">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329">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328">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327">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326">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325">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324">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323">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322">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321">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320">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319">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318">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317">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316">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315">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314">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313">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312">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311">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310">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309">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308">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307">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306">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305">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304">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303">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302">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301">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300">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299">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298">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297">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296">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295">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294">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293">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292">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291">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290">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289">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288">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287">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286">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285">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284">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283">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282">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281">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280">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279">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278">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277">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276">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275">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274">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273">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272">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271">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270">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269">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268">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267">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266">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265">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264">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263">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262">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261">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260">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259">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258">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257">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256">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255">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254">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253">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252">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251">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250">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249">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248">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247">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246">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245">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244">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243">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242">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241">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240">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239">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238">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237">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236">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235">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234">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233">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232">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231">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230">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229">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228">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227">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226">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225">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224">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223">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222">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221">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220">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219">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218">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217">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216">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215">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214">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213">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212">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211">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210">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209">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208">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207">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206">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205">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204">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203">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202">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201">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200">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199">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198">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197">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196">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195">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194">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193">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192">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191">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190">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189">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188">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187">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186">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185">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184">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183">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182">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181">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180">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179">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178">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177">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176">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175">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174">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173">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172">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171">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170">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169">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168">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167">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166">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165">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164">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163">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162">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161">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160"/>
    <tableColumn id="203" xr3:uid="{EF04B5B5-9142-4C44-8A69-7BDEC74C0F2F}" name="2025-04-22" dataDxfId="159"/>
    <tableColumn id="204" xr3:uid="{82B364E6-C40F-4EA4-B27D-9C321844B44D}" name="2025-04-23" dataDxfId="158"/>
    <tableColumn id="205" xr3:uid="{A3EE5B43-B6BC-40EA-85FF-398957E3EC07}" name="2025-04-24" dataDxfId="157"/>
    <tableColumn id="206" xr3:uid="{8772AE8A-933D-46C1-B9C1-60B6C8185E8A}" name="2025-04-25" dataDxfId="156"/>
    <tableColumn id="207" xr3:uid="{484C07C8-EBA2-453D-B583-F930911565C0}" name="2025-04-26" dataDxfId="155"/>
    <tableColumn id="208" xr3:uid="{B52D8603-B5B2-488C-A433-34FD2A683C6B}" name="2025-04-27" dataDxfId="154"/>
    <tableColumn id="209" xr3:uid="{169BF9D8-EE52-429B-B28E-9B5C27822A41}" name="2025-04-28" dataDxfId="153"/>
    <tableColumn id="210" xr3:uid="{84174DF3-C71A-4E90-8847-B6C7B782A654}" name="2025-04-29" dataDxfId="152"/>
    <tableColumn id="211" xr3:uid="{206EDDC5-46BB-4D3A-9BE0-E0197053913D}" name="2025-04-30" dataDxfId="151"/>
    <tableColumn id="212" xr3:uid="{366CA1C4-A2DF-4B3E-A696-C1F3BBAD987A}" name="2025-05-01" dataDxfId="150"/>
    <tableColumn id="213" xr3:uid="{77111EA0-AC60-4806-8C9E-118542B3A239}" name="2025-05-02" dataDxfId="149"/>
    <tableColumn id="214" xr3:uid="{5F31DB5D-F68F-497F-A3C0-14D09C735B50}" name="2025-05-03" dataDxfId="148"/>
    <tableColumn id="215" xr3:uid="{053478A4-6AB5-46FA-AB15-755FCEDA366B}" name="2025-05-04" dataDxfId="147"/>
    <tableColumn id="216" xr3:uid="{E63F8AFE-33C8-44CE-ABD5-87AFA2B2DEE5}" name="2025-05-05" dataDxfId="146"/>
    <tableColumn id="217" xr3:uid="{0F704A9A-705A-4A63-A5CB-2E2030610C2C}" name="2025-05-06" dataDxfId="145"/>
    <tableColumn id="218" xr3:uid="{5C606A6D-1C96-4494-A223-4347F237E33C}" name="2025-05-07" dataDxfId="144"/>
    <tableColumn id="219" xr3:uid="{28C842CB-95E9-41FC-9A54-6285101CA2E4}" name="2025-05-08" dataDxfId="143"/>
    <tableColumn id="220" xr3:uid="{A5ED12A3-494D-4396-97B2-620410EAB47C}" name="2025-05-09" dataDxfId="142"/>
    <tableColumn id="221" xr3:uid="{0A5ABB48-A153-4B93-9AF3-A6C216F7B6FC}" name="2025-05-10" dataDxfId="141"/>
    <tableColumn id="222" xr3:uid="{0405F07C-691E-4156-B1AB-789FB58D118D}" name="2025-05-11" dataDxfId="140"/>
    <tableColumn id="223" xr3:uid="{246E8105-028E-4D2B-A83D-CB77EA9C86B5}" name="2025-05-12" dataDxfId="139"/>
    <tableColumn id="224" xr3:uid="{D81920D6-A5AC-4A82-B2FA-98E67E362CE3}" name="2025-05-13" dataDxfId="138"/>
    <tableColumn id="225" xr3:uid="{CC727698-0496-467C-971F-D75A82A7EBDF}" name="2025-05-14" dataDxfId="137"/>
    <tableColumn id="226" xr3:uid="{339361FD-67CC-4E23-9ACB-B74553C52593}" name="2025-05-15" dataDxfId="136"/>
    <tableColumn id="227" xr3:uid="{4DE55659-72B2-4210-9353-7D9C4CCCE733}" name="2025-05-16" dataDxfId="135"/>
    <tableColumn id="228" xr3:uid="{6215F3BA-5DFF-4976-BC80-78E30D01889D}" name="2025-05-17" dataDxfId="134"/>
    <tableColumn id="229" xr3:uid="{50DA08D7-FC7B-49B0-B3F4-1C4635DE3032}" name="2025-05-18" dataDxfId="133"/>
    <tableColumn id="230" xr3:uid="{30BC1EC6-2069-4300-8391-810C9EC04511}" name="2025-05-19" dataDxfId="132"/>
    <tableColumn id="231" xr3:uid="{3043D2FE-95E0-48AF-ACD8-B5634AE3E9D5}" name="2025-05-20" dataDxfId="131"/>
    <tableColumn id="232" xr3:uid="{A1EAF0F2-FC84-4670-AAF9-B5A7CCF2C92A}" name="2025-05-21" dataDxfId="130"/>
    <tableColumn id="233" xr3:uid="{777586C1-D3DF-470E-B1DC-EF50B354B885}" name="2025-05-22" dataDxfId="129"/>
    <tableColumn id="234" xr3:uid="{F9D2BEE5-0C9C-4591-9625-B5A40D8C6987}" name="2025-05-23" dataDxfId="128"/>
    <tableColumn id="235" xr3:uid="{D5CB1CD3-1B56-4F97-9378-63F4D461B94D}" name="2025-05-24" dataDxfId="127"/>
    <tableColumn id="236" xr3:uid="{4474AF3B-88F1-40B9-B58F-5CC8F0AAE000}" name="2025-05-25" dataDxfId="126"/>
    <tableColumn id="237" xr3:uid="{DD6FFB66-C370-442C-9825-05FDB743FE00}" name="2025-05-26" dataDxfId="125"/>
    <tableColumn id="238" xr3:uid="{9BE32098-E719-426B-8143-7E12C6A3F46A}" name="2025-05-27" dataDxfId="124"/>
    <tableColumn id="239" xr3:uid="{F5D1C276-6464-4D7F-BCBD-5336B596A903}" name="2025-05-28" dataDxfId="123"/>
    <tableColumn id="240" xr3:uid="{31B515AE-008A-4669-8CEE-771E1638A518}" name="2025-05-29" dataDxfId="122"/>
    <tableColumn id="241" xr3:uid="{3200C033-4974-4D1B-A44C-3F837D42D2DC}" name="2025-05-30" dataDxfId="121"/>
    <tableColumn id="242" xr3:uid="{4D4CDA41-067D-4DA0-95F0-4823FC08D4E5}" name="2025-05-31" dataDxfId="120"/>
    <tableColumn id="243" xr3:uid="{3DBF5A2B-0E33-4E1C-9DC2-18CA4F0A1493}" name="2025-06-01" dataDxfId="119"/>
    <tableColumn id="244" xr3:uid="{9D3D72D9-161F-4909-8971-6C5C7D46BAA7}" name="2025-06-02" dataDxfId="118"/>
    <tableColumn id="245" xr3:uid="{232663AE-B137-4CF8-A170-52E93C00C65D}" name="2025-06-03" dataDxfId="117"/>
    <tableColumn id="246" xr3:uid="{BD7A6004-6162-4AC8-9110-BA5E6A9D1049}" name="2025-06-04" dataDxfId="116"/>
    <tableColumn id="247" xr3:uid="{C0AA2183-97B0-473E-8388-F06F8164380F}" name="2025-06-05" dataDxfId="115"/>
    <tableColumn id="248" xr3:uid="{F84BC399-3949-4C18-ABAA-64C17BEA5CE0}" name="2025-06-06" dataDxfId="114"/>
    <tableColumn id="249" xr3:uid="{4A9CC113-874C-4FC8-A1A6-63A95A893D95}" name="2025-06-07" dataDxfId="113"/>
    <tableColumn id="250" xr3:uid="{6A253FC8-C38B-4237-BE92-22BD7FDA4D1D}" name="2025-06-08" dataDxfId="112"/>
    <tableColumn id="251" xr3:uid="{ABD1D9B8-A62F-43C7-8867-D07F901B294B}" name="2025-06-09" dataDxfId="111"/>
    <tableColumn id="252" xr3:uid="{FF84CAE4-B5B3-4E8C-ACD5-281ECE9DA5EB}" name="2025-06-10" dataDxfId="110"/>
    <tableColumn id="253" xr3:uid="{06E2F1E1-34E4-442D-91B3-36F14418A6DD}" name="2025-06-11" dataDxfId="109"/>
    <tableColumn id="254" xr3:uid="{00DD0F40-05DE-4EF1-9263-6F11B02C8F66}" name="2025-06-12" dataDxfId="108"/>
    <tableColumn id="255" xr3:uid="{B3BC126B-C9C6-4541-B7BF-8E0A8AF13283}" name="2025-06-13" dataDxfId="107"/>
    <tableColumn id="256" xr3:uid="{58A93E20-2E09-42D6-83C4-3187C52FC2C9}" name="2025-06-14" dataDxfId="106"/>
    <tableColumn id="257" xr3:uid="{99B8A1B1-1594-47C1-A779-5AE979AC6886}" name="2025-06-15" dataDxfId="105"/>
    <tableColumn id="258" xr3:uid="{DB9B71D0-083F-40C9-99EC-EA2500168DB1}" name="2025-06-16" dataDxfId="104"/>
    <tableColumn id="259" xr3:uid="{F368A8EF-CA23-49A5-84B6-E087A332E315}" name="2025-06-17" dataDxfId="103"/>
    <tableColumn id="260" xr3:uid="{F2B11177-CB50-47EB-87ED-A437D4F32F8E}" name="2025-06-18" dataDxfId="102"/>
    <tableColumn id="261" xr3:uid="{F21EDA7F-2C76-45F1-AB9D-D35BEE4425F3}" name="2025-06-19" dataDxfId="101"/>
    <tableColumn id="262" xr3:uid="{527A99F6-045E-4293-955B-C68E4AD9052A}" name="2025-06-20" dataDxfId="100"/>
    <tableColumn id="263" xr3:uid="{99DC238A-A4C6-4EAE-82AC-FCA02043D4EA}" name="2025-06-21" dataDxfId="99"/>
    <tableColumn id="264" xr3:uid="{43477D6D-E749-4FFF-9062-9F92408792BE}" name="2025-06-22" dataDxfId="98"/>
    <tableColumn id="265" xr3:uid="{13D87D26-AA45-4778-8BD5-BDB665171820}" name="2025-06-23" dataDxfId="97"/>
    <tableColumn id="266" xr3:uid="{3DF15EBF-5CB5-4787-8409-9F983729C815}" name="2025-06-24" dataDxfId="96"/>
    <tableColumn id="267" xr3:uid="{71F1B423-DE3D-4704-B52D-D6660BE9B52F}" name="2025-06-25" dataDxfId="95"/>
    <tableColumn id="268" xr3:uid="{E9D496DF-4D64-42C9-9857-E5FCB3FF66F8}" name="2025-06-26" dataDxfId="94"/>
    <tableColumn id="269" xr3:uid="{21A1EEB8-CF48-4BFB-9EB7-3E5069338279}" name="2025-06-27" dataDxfId="93"/>
    <tableColumn id="270" xr3:uid="{05C6922F-BFAD-40A6-BF87-21B77F0394F1}" name="2025-06-28" dataDxfId="92"/>
    <tableColumn id="271" xr3:uid="{8929460E-C610-4A2C-A152-7ADD44E2FE12}" name="2025-06-29" dataDxfId="91"/>
    <tableColumn id="272" xr3:uid="{4C8830FB-F1D3-4D12-BD25-337AA191C58D}" name="2025-06-30" dataDxfId="90"/>
    <tableColumn id="273" xr3:uid="{AC1A3332-3064-4E0E-BA13-DA3DA202B941}" name="2025-07-01" totalsRowFunction="count" dataDxfId="8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8">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4">
      <calculatedColumnFormula>41-Table3[[#This Row],[GP_H]]</calculatedColumnFormula>
    </tableColumn>
    <tableColumn id="7" xr3:uid="{3A0C0FDF-351B-4E2E-8967-A04CE845123C}" name="GP">
      <calculatedColumnFormula>F2+H2</calculatedColumnFormula>
    </tableColumn>
    <tableColumn id="45" xr3:uid="{D1D5702E-1A9D-40A6-B2AB-C603E28FF624}" name="GR" dataDxfId="8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7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8">
      <calculatedColumnFormula>COUNTIFS(DataRegularSeason20242025!$E$3:$E$1315,$A2, DataRegularSeason20242025!$L$3:$L$1315, $A2, DataRegularSeason20242025!$N$3:$N$1315,1)</calculatedColumnFormula>
    </tableColumn>
    <tableColumn id="43" xr3:uid="{080CA1AA-BE46-4D92-85F9-CB14E09F42A9}" name="RW_H" dataDxfId="7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4">
      <calculatedColumnFormula>COUNTIFS(DataRegularSeason20242025!$E$3:$E$1315,$A2, DataRegularSeason20242025!$S$3:$S$1315, $A2,DataRegularSeason20242025!$M$3:$M$1315,"REG")</calculatedColumnFormula>
    </tableColumn>
    <tableColumn id="35" xr3:uid="{9E9FAC75-9E40-4447-8D44-C5EA7137197A}" name="OTL_H" dataDxfId="73">
      <calculatedColumnFormula>COUNTIFS(DataRegularSeason20242025!$E$3:$E$1315,$A2, DataRegularSeason20242025!$S$3:$S$1315, $A2,DataRegularSeason20242025!$M$3:$M$1315,"OT")</calculatedColumnFormula>
    </tableColumn>
    <tableColumn id="34" xr3:uid="{0BE27D3D-4AFA-42CE-BE44-914976589EB9}" name="SOL_H" dataDxfId="72">
      <calculatedColumnFormula>COUNTIFS(DataRegularSeason20242025!$E$3:$E$1315,$A2, DataRegularSeason20242025!$S$3:$S$1315, $A2,DataRegularSeason20242025!$M$3:$M$1315,"SO")</calculatedColumnFormula>
    </tableColumn>
    <tableColumn id="52" xr3:uid="{835E8B4B-1B56-4988-ADA0-E6D362F4CA4D}" name="W" dataDxfId="71">
      <calculatedColumnFormula>Table3[[#This Row],[W_A]]+Table3[[#This Row],[W_H]]</calculatedColumnFormula>
    </tableColumn>
    <tableColumn id="53" xr3:uid="{88446FA8-50DC-4FD7-ADED-80F797D341F2}" name="L" dataDxfId="70">
      <calculatedColumnFormula>Table3[[#This Row],[L_A]]+Table3[[#This Row],[L_H]]</calculatedColumnFormula>
    </tableColumn>
    <tableColumn id="54" xr3:uid="{8B16E8B3-A102-413E-9653-CF701CEEB9C9}" name="RW" dataDxfId="69">
      <calculatedColumnFormula>Table3[[#This Row],[RW_A]]+Table3[[#This Row],[RW_H]]</calculatedColumnFormula>
    </tableColumn>
    <tableColumn id="56" xr3:uid="{8CC6F779-2722-4557-A481-A8ECBA4EC611}" name="RL" dataDxfId="68">
      <calculatedColumnFormula>Table3[[#This Row],[RL_A]]+Table3[[#This Row],[RL_H]]</calculatedColumnFormula>
    </tableColumn>
    <tableColumn id="55" xr3:uid="{B5F893C5-62B6-4BD4-A363-58006E427EB4}" name="OTW" dataDxfId="67">
      <calculatedColumnFormula>Table3[[#This Row],[OTW_A]]+Table3[[#This Row],[OTW_H]]</calculatedColumnFormula>
    </tableColumn>
    <tableColumn id="57" xr3:uid="{65CBB9B0-79F9-4697-BF9E-46D8F8199661}" name="OTL" dataDxfId="66">
      <calculatedColumnFormula>Table3[[#This Row],[OTL_A]]+Table3[[#This Row],[OTL_H]]</calculatedColumnFormula>
    </tableColumn>
    <tableColumn id="58" xr3:uid="{935B18B6-6EE9-4AB7-96D2-5CC21B3091F1}" name="SOW" dataDxfId="65">
      <calculatedColumnFormula>Table3[[#This Row],[SOW_A]]+Table3[[#This Row],[SOW_H]]</calculatedColumnFormula>
    </tableColumn>
    <tableColumn id="59" xr3:uid="{72AA5675-42CA-4646-9D56-F903019CA984}" name="SOL" dataDxfId="64">
      <calculatedColumnFormula>Table3[[#This Row],[SOL_A]]+Table3[[#This Row],[SOL_H]]</calculatedColumnFormula>
    </tableColumn>
    <tableColumn id="74" xr3:uid="{2189042C-91CF-4BD8-82AF-C8C409607107}" name="OT_SO_Record" dataDxfId="63" dataCellStyle="Output">
      <calculatedColumnFormula>_xlfn.CONCAT(TEXT(Table3[[#This Row],[OTW]]+Table3[[#This Row],[SOW]], "0"), "-", TEXT(Table3[[#This Row],[OTL]]+Table3[[#This Row],[SOL]],"0"))</calculatedColumnFormula>
    </tableColumn>
    <tableColumn id="36" xr3:uid="{963D35F6-3613-4CF0-B60C-81F6AC38687D}" name="PTS" dataDxfId="62">
      <calculatedColumnFormula>(2*(Table3[[#This Row],[W_A]]+Table3[[#This Row],[W_H]]))+Table3[[#This Row],[OTL_A]]+Table3[[#This Row],[SOL_A]]+Table3[[#This Row],[OTL_H]]+Table3[[#This Row],[SOL_H]]</calculatedColumnFormula>
    </tableColumn>
    <tableColumn id="37" xr3:uid="{6F978067-DE25-4A50-B909-B8AE9A09B806}" name="PTS2" dataDxfId="6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0">
      <calculatedColumnFormula>Table3[[#This Row],[PTS]]/(2*Table3[[#This Row],[GP]])</calculatedColumnFormula>
    </tableColumn>
    <tableColumn id="64" xr3:uid="{C4462842-CB72-4A45-8AE0-F1C2F1896F3C}" name="PTS%2" dataDxfId="59">
      <calculatedColumnFormula>Table3[[#This Row],[PTS2]]/(3*Table3[[#This Row],[GP]])</calculatedColumnFormula>
    </tableColumn>
    <tableColumn id="49" xr3:uid="{A615DA94-4BB4-4863-8FB3-13B2512D6354}" name="MAX_PTS" dataDxfId="58">
      <calculatedColumnFormula>(2*Table3[[#This Row],[GR]])+Table3[[#This Row],[PTS]]</calculatedColumnFormula>
    </tableColumn>
    <tableColumn id="50" xr3:uid="{8E72A434-A9EA-4A87-9B77-6458DC51D3DD}" name="MAX_PTS2" dataDxfId="57">
      <calculatedColumnFormula>(3*Table3[[#This Row],[GR]])+Table3[[#This Row],[PTS2]]</calculatedColumnFormula>
    </tableColumn>
    <tableColumn id="67" xr3:uid="{685476C7-AB55-4647-B9F7-7860AABCA2A3}" name="PROJ_PTS" dataDxfId="56">
      <calculatedColumnFormula>Table3[[#This Row],[PTS]]+(2 * Table3[[#This Row],[GR]] * Table3[[#This Row],[PTS%]])</calculatedColumnFormula>
    </tableColumn>
    <tableColumn id="68" xr3:uid="{B82889C2-551D-43DB-AD0C-EA626770F09C}" name="PROJ_PTS2" dataDxfId="55">
      <calculatedColumnFormula>Table3[[#This Row],[PTS2]]+(3 * Table3[[#This Row],[GR]] * Table3[[#This Row],[PTS%2]])</calculatedColumnFormula>
    </tableColumn>
    <tableColumn id="60" xr3:uid="{EE4931FD-ADC7-49F3-98DE-CE48D4109732}" name="RECORD" dataDxfId="54" dataCellStyle="Output">
      <calculatedColumnFormula>_xlfn.CONCAT(TEXT(Table3[[#This Row],[W]], "0"), "-", TEXT(Table3[[#This Row],[RL]],"0"), "-", TEXT(Table3[[#This Row],[OTL]]+Table3[[#This Row],[SOL]], "0"))</calculatedColumnFormula>
    </tableColumn>
    <tableColumn id="62" xr3:uid="{9681B520-186F-4C7F-AC8C-33F85BD04A16}" name="SHTO_A" dataDxfId="5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1">
      <calculatedColumnFormula>Table3[[#This Row],[GF]]/Table3[[#This Row],[GP]]</calculatedColumnFormula>
    </tableColumn>
    <tableColumn id="32" xr3:uid="{F1CD7542-6690-4276-B0F0-95BFD01CFF0B}" name="GAPG" dataDxfId="50">
      <calculatedColumnFormula>Table3[[#This Row],[GA]]/Table3[[#This Row],[GP]]</calculatedColumnFormula>
    </tableColumn>
    <tableColumn id="31" xr3:uid="{39B39AC6-8EA7-4628-BDD5-D00B1BD609DA}" name="GDPG" dataDxfId="49">
      <calculatedColumnFormula>(Table3[[#This Row],[GF]]-Table3[[#This Row],[GA]])/Table3[[#This Row],[GP]]</calculatedColumnFormula>
    </tableColumn>
    <tableColumn id="66" xr3:uid="{507DA38A-B238-41CE-9C18-7D9B525AE471}" name="HOME_RECORD" dataDxfId="48" dataCellStyle="Output">
      <calculatedColumnFormula>_xlfn.CONCAT(TEXT(Table3[[#This Row],[W_H]], "0"), "-", TEXT(Table3[[#This Row],[RL_H]],"0"), "-", TEXT(Table3[[#This Row],[OTL_H]]+Table3[[#This Row],[SOL_H]], "0"))</calculatedColumnFormula>
    </tableColumn>
    <tableColumn id="65" xr3:uid="{B3131FFF-7021-4EC7-B116-3182EFFBD440}" name="AWAY_RECORD" dataDxfId="47" dataCellStyle="Output">
      <calculatedColumnFormula>_xlfn.CONCAT(TEXT(Table3[[#This Row],[W_A]], "0"), "-", TEXT(Table3[[#This Row],[RL_A]],"0"), "-", TEXT(Table3[[#This Row],[OTL_A]]+Table3[[#This Row],[SOL_A]], "0"))</calculatedColumnFormula>
    </tableColumn>
    <tableColumn id="70" xr3:uid="{608A0CE6-BF7A-47C8-BB3D-2973557593E1}" name="PTS%_H" dataDxfId="46" dataCellStyle="Output">
      <calculatedColumnFormula>((2*(Table3[[#This Row],[W_H]]))+Table3[[#This Row],[OTL_H]]+Table3[[#This Row],[SOL_H]])/(2*Table3[[#This Row],[GP_H]])</calculatedColumnFormula>
    </tableColumn>
    <tableColumn id="69" xr3:uid="{6B2AD131-677B-40C4-A34C-E0F53EA8F426}" name="PTS%_A" dataDxfId="45" dataCellStyle="Output">
      <calculatedColumnFormula>((2*(Table3[[#This Row],[W_A]]))+Table3[[#This Row],[OTL_A]]+Table3[[#This Row],[SOL_A]])/(2*Table3[[#This Row],[GP_A]])</calculatedColumnFormula>
    </tableColumn>
    <tableColumn id="71" xr3:uid="{77BF7C52-DA9B-4327-94A7-FAD43A4E3D5C}" name="TeamCost" dataDxfId="44" dataCellStyle="Normal">
      <calculatedColumnFormula>(Table3[[#This Row],[W]]*$CG$3)+(Table3[[#This Row],[L]]*$CG$4)+(Table3[[#This Row],[GF]]*$CG$5)+(Table3[[#This Row],[GA]]*$CG$6)</calculatedColumnFormula>
    </tableColumn>
    <tableColumn id="72" xr3:uid="{76376EFE-FC79-42EB-BC15-AC3060F6D2DE}" name="TeamCost82" dataDxfId="4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2">
      <calculatedColumnFormula>INDEX(Table2[AwayTeam], Table3[[#This Row],[Column2]])</calculatedColumnFormula>
    </tableColumn>
    <tableColumn id="76" xr3:uid="{9B9B8B21-342B-462C-8D29-32167E678CD0}" name="Column2" dataDxfId="41">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BV1316"/>
  <sheetViews>
    <sheetView tabSelected="1" topLeftCell="A774" workbookViewId="0">
      <selection activeCell="I801" sqref="I80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3" width="8.5703125" customWidth="1"/>
    <col min="47" max="47" width="25.140625" customWidth="1"/>
    <col min="48" max="48" width="17.5703125" bestFit="1" customWidth="1"/>
    <col min="63" max="63" width="10.42578125" bestFit="1" customWidth="1"/>
    <col min="64" max="64" width="10.85546875" customWidth="1"/>
    <col min="65" max="65" width="11" bestFit="1" customWidth="1"/>
    <col min="66" max="67" width="11" customWidth="1"/>
  </cols>
  <sheetData>
    <row r="1" spans="1:74" ht="60.75" customHeight="1" x14ac:dyDescent="0.25">
      <c r="C1" s="2"/>
      <c r="E1" s="119" t="s">
        <v>78</v>
      </c>
      <c r="F1" s="119"/>
      <c r="G1" s="119"/>
      <c r="H1" s="119"/>
      <c r="I1" s="119" t="s">
        <v>79</v>
      </c>
      <c r="J1" s="119"/>
      <c r="K1" s="119"/>
      <c r="L1" s="119"/>
      <c r="AB1" s="30"/>
      <c r="AC1"/>
      <c r="AD1"/>
      <c r="AE1" s="7"/>
      <c r="AF1"/>
    </row>
    <row r="2" spans="1:74"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BD2" s="69"/>
      <c r="BE2" s="69"/>
      <c r="BF2" s="69"/>
      <c r="BG2" s="69"/>
      <c r="BH2" s="69"/>
    </row>
    <row r="3" spans="1:74"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(($AX$11)*IF(Table2[[#This Row],[CorrectWinnerPrediction]]="Y", 1, 0))+(($AX$12)*IF(Table2[[#This Row],[CorrectAwayScorePrediction]]="Y", 1, 0))+(($AX$13)*IF(Table2[[#This Row],[CorrectHomeScorePrediction]]="Y", 1, 0))</f>
        <v>0</v>
      </c>
      <c r="AD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$AV$31:$AV$40)), 0) &gt; 0, 1, 0) + IF(IFERROR(FIND(Table2[[#This Row],[HomeTeam]], _xlfn.TEXTJOIN(";", 1, $AV$31:$AV$40)), 0) &gt; 0, 1, 0)</f>
        <v>0</v>
      </c>
      <c r="AZ3" t="s">
        <v>1441</v>
      </c>
      <c r="BA3">
        <v>100</v>
      </c>
      <c r="BC3" s="66"/>
      <c r="BD3" s="116" t="s">
        <v>1816</v>
      </c>
      <c r="BE3" s="117"/>
      <c r="BF3" s="117"/>
      <c r="BG3" s="117"/>
      <c r="BH3" s="118"/>
      <c r="BJ3" s="113" t="s">
        <v>1806</v>
      </c>
      <c r="BK3" s="113"/>
      <c r="BL3" s="113"/>
      <c r="BM3" s="113"/>
      <c r="BN3" s="2"/>
      <c r="BO3" s="2"/>
    </row>
    <row r="4" spans="1:74"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(($AX$11)*IF(Table2[[#This Row],[CorrectWinnerPrediction]]="Y", 1, 0))+(($AX$12)*IF(Table2[[#This Row],[CorrectAwayScorePrediction]]="Y", 1, 0))+(($AX$13)*IF(Table2[[#This Row],[CorrectHomeScorePrediction]]="Y", 1, 0))</f>
        <v>0.9</v>
      </c>
      <c r="AD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$AV$31:$AV$40)), 0) &gt; 0, 1, 0) + IF(IFERROR(FIND(Table2[[#This Row],[HomeTeam]], _xlfn.TEXTJOIN(";", 1, $AV$31:$AV$40)), 0) &gt; 0, 1, 0)</f>
        <v>0</v>
      </c>
      <c r="AU4" t="s">
        <v>87</v>
      </c>
      <c r="AV4">
        <f>COUNTA($M$3:$M$1315)</f>
        <v>785</v>
      </c>
      <c r="AZ4" t="s">
        <v>1442</v>
      </c>
      <c r="BA4">
        <v>50</v>
      </c>
      <c r="BC4" s="66"/>
      <c r="BD4" t="s">
        <v>1433</v>
      </c>
      <c r="BE4">
        <f>COUNTIFS($O$3:$O$1315, "Y", $M$3:$M$1315, "REG")</f>
        <v>358</v>
      </c>
      <c r="BH4" s="66"/>
      <c r="BJ4" s="53" t="s">
        <v>1805</v>
      </c>
      <c r="BK4" s="113" t="s">
        <v>1803</v>
      </c>
      <c r="BL4" s="113"/>
      <c r="BM4" s="113" t="s">
        <v>1804</v>
      </c>
      <c r="BN4" s="113"/>
      <c r="BO4" s="2"/>
      <c r="BP4" t="s">
        <v>1809</v>
      </c>
      <c r="BV4" t="s">
        <v>1825</v>
      </c>
    </row>
    <row r="5" spans="1:74"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(($AX$11)*IF(Table2[[#This Row],[CorrectWinnerPrediction]]="Y", 1, 0))+(($AX$12)*IF(Table2[[#This Row],[CorrectAwayScorePrediction]]="Y", 1, 0))+(($AX$13)*IF(Table2[[#This Row],[CorrectHomeScorePrediction]]="Y", 1, 0))</f>
        <v>0.9</v>
      </c>
      <c r="AD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$AV$31:$AV$40)), 0) &gt; 0, 1, 0) + IF(IFERROR(FIND(Table2[[#This Row],[HomeTeam]], _xlfn.TEXTJOIN(";", 1, $AV$31:$AV$40)), 0) &gt; 0, 1, 0)</f>
        <v>0</v>
      </c>
      <c r="AU5" t="s">
        <v>86</v>
      </c>
      <c r="AV5">
        <f>COUNTIF($O$3:$O$1315,"Y")</f>
        <v>442</v>
      </c>
      <c r="AZ5" t="s">
        <v>1443</v>
      </c>
      <c r="BA5">
        <v>50</v>
      </c>
      <c r="BC5" s="66"/>
      <c r="BD5" t="s">
        <v>1435</v>
      </c>
      <c r="BE5">
        <f>COUNTIFS($O$3:$O$1315, "N", $M$3:$M$1315, "REG")</f>
        <v>269</v>
      </c>
      <c r="BH5" s="66"/>
      <c r="BJ5" s="2">
        <v>0</v>
      </c>
      <c r="BK5" s="2" cm="1">
        <f t="array" ref="BK5">SUM(--(ABS($F$3:$F$1315 - $J$3:$J$1315) = 0)) -(((32*82)/2) - $AV$4)</f>
        <v>130</v>
      </c>
      <c r="BL5" s="2">
        <f>$BK5/$AV$4</f>
        <v>0.16560509554140126</v>
      </c>
      <c r="BM5" s="2" cm="1">
        <f t="array" ref="BM5">SUM(--(ABS($G$3:$G$1315 - $K$3:$K$1315) = 0)) -(((32*82)/2) - $AV$4)</f>
        <v>137</v>
      </c>
      <c r="BN5" s="2">
        <f>$BM5/$AV$4</f>
        <v>0.17452229299363056</v>
      </c>
      <c r="BO5" s="2">
        <f t="shared" ref="BO5:BO15" si="5">BK5+BM5</f>
        <v>267</v>
      </c>
      <c r="BP5">
        <f t="shared" ref="BP5:BP15" si="6">(BK5+BM5)/($AV$4*2)</f>
        <v>0.17006369426751591</v>
      </c>
      <c r="BV5" t="s">
        <v>1826</v>
      </c>
    </row>
    <row r="6" spans="1:74"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(($AX$11)*IF(Table2[[#This Row],[CorrectWinnerPrediction]]="Y", 1, 0))+(($AX$12)*IF(Table2[[#This Row],[CorrectAwayScorePrediction]]="Y", 1, 0))+(($AX$13)*IF(Table2[[#This Row],[CorrectHomeScorePrediction]]="Y", 1, 0))</f>
        <v>0.8</v>
      </c>
      <c r="AD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$AV$31:$AV$40)), 0) &gt; 0, 1, 0) + IF(IFERROR(FIND(Table2[[#This Row],[HomeTeam]], _xlfn.TEXTJOIN(";", 1, $AV$31:$AV$40)), 0) &gt; 0, 1, 0)</f>
        <v>0</v>
      </c>
      <c r="AU6" t="s">
        <v>88</v>
      </c>
      <c r="AV6">
        <f>AV4-AV5</f>
        <v>343</v>
      </c>
      <c r="AZ6" t="s">
        <v>1480</v>
      </c>
      <c r="BA6">
        <v>50</v>
      </c>
      <c r="BC6" s="66"/>
      <c r="BD6" t="s">
        <v>1436</v>
      </c>
      <c r="BE6">
        <f>COUNTIFS($O$3:$O$1315, "Y", $M$3:$M$1315, "OT")</f>
        <v>62</v>
      </c>
      <c r="BH6" s="66"/>
      <c r="BJ6" s="2">
        <v>1</v>
      </c>
      <c r="BK6" s="2" cm="1">
        <f t="array" ref="BK6">SUM(--(ABS($F$3:$F$1315 - $J$3:$J$1315) = $BJ6))</f>
        <v>271</v>
      </c>
      <c r="BL6" s="2">
        <f t="shared" ref="BL6:BL15" si="7">$BK6/$AV$4</f>
        <v>0.34522292993630571</v>
      </c>
      <c r="BM6" s="2" cm="1">
        <f t="array" ref="BM6">SUM(--(ABS($G$3:$G$1315 - $K$3:$K$1315) = $BJ6))</f>
        <v>240</v>
      </c>
      <c r="BN6" s="2">
        <f t="shared" ref="BN6:BN15" si="8">$BM6/$AV$4</f>
        <v>0.30573248407643311</v>
      </c>
      <c r="BO6" s="2">
        <f t="shared" si="5"/>
        <v>511</v>
      </c>
      <c r="BP6">
        <f t="shared" si="6"/>
        <v>0.32547770700636941</v>
      </c>
      <c r="BV6" t="s">
        <v>1827</v>
      </c>
    </row>
    <row r="7" spans="1:74"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(($AX$11)*IF(Table2[[#This Row],[CorrectWinnerPrediction]]="Y", 1, 0))+(($AX$12)*IF(Table2[[#This Row],[CorrectAwayScorePrediction]]="Y", 1, 0))+(($AX$13)*IF(Table2[[#This Row],[CorrectHomeScorePrediction]]="Y", 1, 0))</f>
        <v>0.9</v>
      </c>
      <c r="AD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$AV$31:$AV$40)), 0) &gt; 0, 1, 0) + IF(IFERROR(FIND(Table2[[#This Row],[HomeTeam]], _xlfn.TEXTJOIN(";", 1, $AV$31:$AV$40)), 0) &gt; 0, 1, 0)</f>
        <v>0</v>
      </c>
      <c r="AU7" t="s">
        <v>89</v>
      </c>
      <c r="AV7" s="15">
        <f>AV5/AV4</f>
        <v>0.56305732484076432</v>
      </c>
      <c r="AZ7" t="s">
        <v>1444</v>
      </c>
      <c r="BA7">
        <v>50</v>
      </c>
      <c r="BC7" s="66"/>
      <c r="BD7" t="s">
        <v>1437</v>
      </c>
      <c r="BE7">
        <f>COUNTIFS($O$3:$O$1315, "N", $M$3:$M$1315, "OT")</f>
        <v>57</v>
      </c>
      <c r="BH7" s="66"/>
      <c r="BJ7" s="2">
        <v>2</v>
      </c>
      <c r="BK7" s="2" cm="1">
        <f t="array" ref="BK7">SUM(--(ABS($F$3:$F$1315 - $J$3:$J$1315) = $BJ7))</f>
        <v>189</v>
      </c>
      <c r="BL7" s="2">
        <f t="shared" si="7"/>
        <v>0.24076433121019108</v>
      </c>
      <c r="BM7" s="2" cm="1">
        <f t="array" ref="BM7">SUM(--(ABS($G$3:$G$1315 - $K$3:$K$1315) = $BJ7))</f>
        <v>209</v>
      </c>
      <c r="BN7" s="2">
        <f t="shared" si="8"/>
        <v>0.26624203821656051</v>
      </c>
      <c r="BO7" s="2">
        <f t="shared" si="5"/>
        <v>398</v>
      </c>
      <c r="BP7">
        <f t="shared" si="6"/>
        <v>0.2535031847133758</v>
      </c>
      <c r="BV7" t="s">
        <v>1828</v>
      </c>
    </row>
    <row r="8" spans="1:74"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(($AX$11)*IF(Table2[[#This Row],[CorrectWinnerPrediction]]="Y", 1, 0))+(($AX$12)*IF(Table2[[#This Row],[CorrectAwayScorePrediction]]="Y", 1, 0))+(($AX$13)*IF(Table2[[#This Row],[CorrectHomeScorePrediction]]="Y", 1, 0))</f>
        <v>0</v>
      </c>
      <c r="AD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$AV$31:$AV$40)), 0) &gt; 0, 1, 0) + IF(IFERROR(FIND(Table2[[#This Row],[HomeTeam]], _xlfn.TEXTJOIN(";", 1, $AV$31:$AV$40)), 0) &gt; 0, 1, 0)</f>
        <v>2</v>
      </c>
      <c r="AZ8" t="s">
        <v>1455</v>
      </c>
      <c r="BA8">
        <v>55</v>
      </c>
      <c r="BC8" s="66"/>
      <c r="BD8" t="s">
        <v>1438</v>
      </c>
      <c r="BE8">
        <f>COUNTIFS($O$3:$O$1315, "Y", $M$3:$M$1315, "SO")</f>
        <v>22</v>
      </c>
      <c r="BH8" s="66"/>
      <c r="BJ8" s="2">
        <v>3</v>
      </c>
      <c r="BK8" s="2" cm="1">
        <f t="array" ref="BK8">SUM(--(ABS($F$3:$F$1315 - $J$3:$J$1315) = $BJ8))</f>
        <v>116</v>
      </c>
      <c r="BL8" s="2">
        <f t="shared" si="7"/>
        <v>0.14777070063694267</v>
      </c>
      <c r="BM8" s="2" cm="1">
        <f t="array" ref="BM8">SUM(--(ABS($G$3:$G$1315 - $K$3:$K$1315) = $BJ8))</f>
        <v>117</v>
      </c>
      <c r="BN8" s="2">
        <f t="shared" si="8"/>
        <v>0.14904458598726114</v>
      </c>
      <c r="BO8" s="2">
        <f t="shared" si="5"/>
        <v>233</v>
      </c>
      <c r="BP8">
        <f t="shared" si="6"/>
        <v>0.14840764331210191</v>
      </c>
      <c r="BV8" t="s">
        <v>1829</v>
      </c>
    </row>
    <row r="9" spans="1:74"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(($AX$11)*IF(Table2[[#This Row],[CorrectWinnerPrediction]]="Y", 1, 0))+(($AX$12)*IF(Table2[[#This Row],[CorrectAwayScorePrediction]]="Y", 1, 0))+(($AX$13)*IF(Table2[[#This Row],[CorrectHomeScorePrediction]]="Y", 1, 0))</f>
        <v>0.8</v>
      </c>
      <c r="AD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$AV$31:$AV$40)), 0) &gt; 0, 1, 0) + IF(IFERROR(FIND(Table2[[#This Row],[HomeTeam]], _xlfn.TEXTJOIN(";", 1, $AV$31:$AV$40)), 0) &gt; 0, 1, 0)</f>
        <v>0</v>
      </c>
      <c r="AU9" t="s">
        <v>1762</v>
      </c>
      <c r="AV9" s="29">
        <f>SUMIF($N$3:$N$1315,1, $AC$3:$AC$1315)</f>
        <v>382.7000000000013</v>
      </c>
      <c r="AZ9" t="s">
        <v>1456</v>
      </c>
      <c r="BA9">
        <v>40</v>
      </c>
      <c r="BC9" s="66"/>
      <c r="BD9" t="s">
        <v>1439</v>
      </c>
      <c r="BE9">
        <f>COUNTIFS($O$3:$O$1315, "N", $M$3:$M$1315, "SO")</f>
        <v>17</v>
      </c>
      <c r="BH9" s="66"/>
      <c r="BJ9" s="2">
        <v>4</v>
      </c>
      <c r="BK9" s="2" cm="1">
        <f t="array" ref="BK9">SUM(--(ABS($F$3:$F$1315 - $J$3:$J$1315) = $BJ9))</f>
        <v>61</v>
      </c>
      <c r="BL9" s="2">
        <f t="shared" si="7"/>
        <v>7.7707006369426748E-2</v>
      </c>
      <c r="BM9" s="2" cm="1">
        <f t="array" ref="BM9">SUM(--(ABS($G$3:$G$1315 - $K$3:$K$1315) = $BJ9))</f>
        <v>63</v>
      </c>
      <c r="BN9" s="2">
        <f t="shared" si="8"/>
        <v>8.025477707006369E-2</v>
      </c>
      <c r="BO9" s="2">
        <f t="shared" si="5"/>
        <v>124</v>
      </c>
      <c r="BP9">
        <f t="shared" si="6"/>
        <v>7.8980891719745219E-2</v>
      </c>
      <c r="BV9" t="s">
        <v>1830</v>
      </c>
    </row>
    <row r="10" spans="1:74"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(($AX$11)*IF(Table2[[#This Row],[CorrectWinnerPrediction]]="Y", 1, 0))+(($AX$12)*IF(Table2[[#This Row],[CorrectAwayScorePrediction]]="Y", 1, 0))+(($AX$13)*IF(Table2[[#This Row],[CorrectHomeScorePrediction]]="Y", 1, 0))</f>
        <v>0.8</v>
      </c>
      <c r="AD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$AV$31:$AV$40)), 0) &gt; 0, 1, 0) + IF(IFERROR(FIND(Table2[[#This Row],[HomeTeam]], _xlfn.TEXTJOIN(";", 1, $AV$31:$AV$40)), 0) &gt; 0, 1, 0)</f>
        <v>2</v>
      </c>
      <c r="AU10" t="s">
        <v>1763</v>
      </c>
      <c r="AV10" s="29">
        <f>AV9/$AV$4</f>
        <v>0.48751592356688062</v>
      </c>
      <c r="AZ10" t="s">
        <v>1458</v>
      </c>
      <c r="BA10">
        <v>75</v>
      </c>
      <c r="BC10" s="66"/>
      <c r="BH10" s="66"/>
      <c r="BJ10" s="2">
        <v>5</v>
      </c>
      <c r="BK10" s="2" cm="1">
        <f t="array" ref="BK10">SUM(--(ABS($F$3:$F$1315 - $J$3:$J$1315) = $BJ10))</f>
        <v>14</v>
      </c>
      <c r="BL10" s="2">
        <f t="shared" si="7"/>
        <v>1.7834394904458598E-2</v>
      </c>
      <c r="BM10" s="2" cm="1">
        <f t="array" ref="BM10">SUM(--(ABS($G$3:$G$1315 - $K$3:$K$1315) = $BJ10))</f>
        <v>15</v>
      </c>
      <c r="BN10" s="2">
        <f t="shared" si="8"/>
        <v>1.9108280254777069E-2</v>
      </c>
      <c r="BO10" s="2">
        <f t="shared" si="5"/>
        <v>29</v>
      </c>
      <c r="BP10">
        <f t="shared" si="6"/>
        <v>1.8471337579617834E-2</v>
      </c>
    </row>
    <row r="11" spans="1:74"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(($AX$11)*IF(Table2[[#This Row],[CorrectWinnerPrediction]]="Y", 1, 0))+(($AX$12)*IF(Table2[[#This Row],[CorrectAwayScorePrediction]]="Y", 1, 0))+(($AX$13)*IF(Table2[[#This Row],[CorrectHomeScorePrediction]]="Y", 1, 0))</f>
        <v>0</v>
      </c>
      <c r="AD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$AV$31:$AV$40)), 0) &gt; 0, 1, 0) + IF(IFERROR(FIND(Table2[[#This Row],[HomeTeam]], _xlfn.TEXTJOIN(";", 1, $AV$31:$AV$40)), 0) &gt; 0, 1, 0)</f>
        <v>2</v>
      </c>
      <c r="AS11" t="s">
        <v>1780</v>
      </c>
      <c r="AU11" t="s">
        <v>1764</v>
      </c>
      <c r="AV11" s="29">
        <f>$AX$11*($AV$5)</f>
        <v>353.6</v>
      </c>
      <c r="AX11">
        <f>80/100</f>
        <v>0.8</v>
      </c>
      <c r="AZ11" t="s">
        <v>1457</v>
      </c>
      <c r="BA11">
        <v>65</v>
      </c>
      <c r="BC11" s="66"/>
      <c r="BD11" s="120" t="str">
        <f>_xlfn.CONCAT(TEXT(BE4+BE6+BE8, "0"),"-",TEXT(BE5, "0"),"-",TEXT(BE7+BE9, "0"))</f>
        <v>442-269-74</v>
      </c>
      <c r="BE11" s="121"/>
      <c r="BF11" t="s">
        <v>1817</v>
      </c>
      <c r="BH11" s="66"/>
      <c r="BJ11" s="2">
        <v>6</v>
      </c>
      <c r="BK11" s="2" cm="1">
        <f t="array" ref="BK11">SUM(--(ABS($F$3:$F$1315 - $J$3:$J$1315) = $BJ11))</f>
        <v>5</v>
      </c>
      <c r="BL11" s="2">
        <f t="shared" si="7"/>
        <v>6.369426751592357E-3</v>
      </c>
      <c r="BM11" s="2" cm="1">
        <f t="array" ref="BM11">SUM(--(ABS($G$3:$G$1315 - $K$3:$K$1315) = $BJ11))</f>
        <v>5</v>
      </c>
      <c r="BN11" s="2">
        <f t="shared" si="8"/>
        <v>6.369426751592357E-3</v>
      </c>
      <c r="BO11" s="2">
        <f t="shared" si="5"/>
        <v>10</v>
      </c>
      <c r="BP11">
        <f t="shared" si="6"/>
        <v>6.369426751592357E-3</v>
      </c>
    </row>
    <row r="12" spans="1:74"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(($AX$11)*IF(Table2[[#This Row],[CorrectWinnerPrediction]]="Y", 1, 0))+(($AX$12)*IF(Table2[[#This Row],[CorrectAwayScorePrediction]]="Y", 1, 0))+(($AX$13)*IF(Table2[[#This Row],[CorrectHomeScorePrediction]]="Y", 1, 0))</f>
        <v>0.8</v>
      </c>
      <c r="AD1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$AV$31:$AV$40)), 0) &gt; 0, 1, 0) + IF(IFERROR(FIND(Table2[[#This Row],[HomeTeam]], _xlfn.TEXTJOIN(";", 1, $AV$31:$AV$40)), 0) &gt; 0, 1, 0)</f>
        <v>0</v>
      </c>
      <c r="AU12" t="s">
        <v>1766</v>
      </c>
      <c r="AV12" s="29">
        <f>COUNTIFS($N$3:$N$1315,1, $P$3:$P$1315, "Y")</f>
        <v>142</v>
      </c>
      <c r="AX12">
        <f>10/100</f>
        <v>0.1</v>
      </c>
      <c r="BC12" s="66"/>
      <c r="BD12" s="114" t="str">
        <f>_xlfn.CONCAT(TEXT(BE4, "0"),"-",TEXT(BE5, "0"),"-",TEXT(BE7+BE9+BE6+BE8, "0"))</f>
        <v>358-269-158</v>
      </c>
      <c r="BE12" s="115"/>
      <c r="BF12" s="67" t="s">
        <v>1818</v>
      </c>
      <c r="BG12" s="67"/>
      <c r="BH12" s="68"/>
      <c r="BJ12" s="2">
        <v>7</v>
      </c>
      <c r="BK12" s="2" cm="1">
        <f t="array" ref="BK12">SUM(--(ABS($F$3:$F$1315 - $J$3:$J$1315) = $BJ12))</f>
        <v>0</v>
      </c>
      <c r="BL12" s="2">
        <f t="shared" si="7"/>
        <v>0</v>
      </c>
      <c r="BM12" s="2" cm="1">
        <f t="array" ref="BM12">SUM(--(ABS($G$3:$G$1315 - $K$3:$K$1315) = $BJ12))</f>
        <v>0</v>
      </c>
      <c r="BN12" s="2">
        <f t="shared" si="8"/>
        <v>0</v>
      </c>
      <c r="BO12" s="2">
        <f t="shared" si="5"/>
        <v>0</v>
      </c>
      <c r="BP12">
        <f t="shared" si="6"/>
        <v>0</v>
      </c>
    </row>
    <row r="13" spans="1:74"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(($AX$11)*IF(Table2[[#This Row],[CorrectWinnerPrediction]]="Y", 1, 0))+(($AX$12)*IF(Table2[[#This Row],[CorrectAwayScorePrediction]]="Y", 1, 0))+(($AX$13)*IF(Table2[[#This Row],[CorrectHomeScorePrediction]]="Y", 1, 0))</f>
        <v>0.8</v>
      </c>
      <c r="AD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$AV$31:$AV$40)), 0) &gt; 0, 1, 0) + IF(IFERROR(FIND(Table2[[#This Row],[HomeTeam]], _xlfn.TEXTJOIN(";", 1, $AV$31:$AV$40)), 0) &gt; 0, 1, 0)</f>
        <v>1</v>
      </c>
      <c r="AU13" t="s">
        <v>1765</v>
      </c>
      <c r="AV13" s="29">
        <f>COUNTIFS($N$3:$N$1315,1, $Q$3:$Q$1315, "Y")*$AX$13</f>
        <v>14.9</v>
      </c>
      <c r="AX13">
        <f>10/100</f>
        <v>0.1</v>
      </c>
      <c r="AZ13" t="s">
        <v>1481</v>
      </c>
      <c r="BA13">
        <f>SUM(BA3:BA11)</f>
        <v>535</v>
      </c>
      <c r="BJ13" s="2">
        <v>8</v>
      </c>
      <c r="BK13" s="2" cm="1">
        <f t="array" ref="BK13">SUM(--(ABS($F$3:$F$1315 - $J$3:$J$1315) = $BJ13))</f>
        <v>0</v>
      </c>
      <c r="BL13" s="2">
        <f t="shared" si="7"/>
        <v>0</v>
      </c>
      <c r="BM13" s="2" cm="1">
        <f t="array" ref="BM13">SUM(--(ABS($G$3:$G$1315 - $K$3:$K$1315) = $BJ13))</f>
        <v>0</v>
      </c>
      <c r="BN13" s="2">
        <f t="shared" si="8"/>
        <v>0</v>
      </c>
      <c r="BO13" s="2">
        <f t="shared" si="5"/>
        <v>0</v>
      </c>
      <c r="BP13">
        <f t="shared" si="6"/>
        <v>0</v>
      </c>
    </row>
    <row r="14" spans="1:74"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(($AX$11)*IF(Table2[[#This Row],[CorrectWinnerPrediction]]="Y", 1, 0))+(($AX$12)*IF(Table2[[#This Row],[CorrectAwayScorePrediction]]="Y", 1, 0))+(($AX$13)*IF(Table2[[#This Row],[CorrectHomeScorePrediction]]="Y", 1, 0))</f>
        <v>0</v>
      </c>
      <c r="AD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$AV$31:$AV$40)), 0) &gt; 0, 1, 0) + IF(IFERROR(FIND(Table2[[#This Row],[HomeTeam]], _xlfn.TEXTJOIN(";", 1, $AV$31:$AV$40)), 0) &gt; 0, 1, 0)</f>
        <v>0</v>
      </c>
      <c r="BJ14" s="2">
        <v>9</v>
      </c>
      <c r="BK14" s="2" cm="1">
        <f t="array" ref="BK14">SUM(--(ABS($F$3:$F$1315 - $J$3:$J$1315) = $BJ14))</f>
        <v>0</v>
      </c>
      <c r="BL14" s="2">
        <f t="shared" si="7"/>
        <v>0</v>
      </c>
      <c r="BM14" s="2" cm="1">
        <f t="array" ref="BM14">SUM(--(ABS($G$3:$G$1315 - $K$3:$K$1315) = $BJ14))</f>
        <v>0</v>
      </c>
      <c r="BN14" s="2">
        <f t="shared" si="8"/>
        <v>0</v>
      </c>
      <c r="BO14" s="2">
        <f t="shared" si="5"/>
        <v>0</v>
      </c>
      <c r="BP14">
        <f t="shared" si="6"/>
        <v>0</v>
      </c>
    </row>
    <row r="15" spans="1:74"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(($AX$11)*IF(Table2[[#This Row],[CorrectWinnerPrediction]]="Y", 1, 0))+(($AX$12)*IF(Table2[[#This Row],[CorrectAwayScorePrediction]]="Y", 1, 0))+(($AX$13)*IF(Table2[[#This Row],[CorrectHomeScorePrediction]]="Y", 1, 0))</f>
        <v>0.1</v>
      </c>
      <c r="AD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$AV$31:$AV$40)), 0) &gt; 0, 1, 0) + IF(IFERROR(FIND(Table2[[#This Row],[HomeTeam]], _xlfn.TEXTJOIN(";", 1, $AV$31:$AV$40)), 0) &gt; 0, 1, 0)</f>
        <v>1</v>
      </c>
      <c r="BJ15" s="2">
        <v>10</v>
      </c>
      <c r="BK15" s="2" cm="1">
        <f t="array" ref="BK15">SUM(--(ABS($F$3:$F$1315 - $J$3:$J$1315) = $BJ15))</f>
        <v>0</v>
      </c>
      <c r="BL15" s="2">
        <f t="shared" si="7"/>
        <v>0</v>
      </c>
      <c r="BM15" s="2" cm="1">
        <f t="array" ref="BM15">SUM(--(ABS($G$3:$G$1315 - $K$3:$K$1315) = $BJ15))</f>
        <v>0</v>
      </c>
      <c r="BN15" s="2">
        <f t="shared" si="8"/>
        <v>0</v>
      </c>
      <c r="BO15" s="2">
        <f t="shared" si="5"/>
        <v>0</v>
      </c>
      <c r="BP15">
        <f t="shared" si="6"/>
        <v>0</v>
      </c>
    </row>
    <row r="16" spans="1:74"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(($AX$11)*IF(Table2[[#This Row],[CorrectWinnerPrediction]]="Y", 1, 0))+(($AX$12)*IF(Table2[[#This Row],[CorrectAwayScorePrediction]]="Y", 1, 0))+(($AX$13)*IF(Table2[[#This Row],[CorrectHomeScorePrediction]]="Y", 1, 0))</f>
        <v>0.1</v>
      </c>
      <c r="AD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$AV$31:$AV$40)), 0) &gt; 0, 1, 0) + IF(IFERROR(FIND(Table2[[#This Row],[HomeTeam]], _xlfn.TEXTJOIN(";", 1, $AV$31:$AV$40)), 0) &gt; 0, 1, 0)</f>
        <v>0</v>
      </c>
      <c r="BJ16" t="s">
        <v>1807</v>
      </c>
      <c r="BK16" s="113">
        <f>((BJ5*BL5)+(BL6*BJ6)+(BL7*BJ7)+(BL8*BJ8)+(BL9*BJ9)+(BL10*BJ10)+(BL11*BJ11)+(BL12*BJ12)+(BL13*BJ13)+(BL14*BJ14)+(BL15*BJ15))</f>
        <v>1.7082802547770699</v>
      </c>
      <c r="BL16" s="113"/>
      <c r="BM16" s="113">
        <f>((BJ5*BN5)+(BN6*BJ6)+(BN7*BJ7)+(BN8*BJ8)+(BN9*BJ9)+(BN10*BJ10)+(BN11*BJ11)+(BN12*BJ12)+(BN13*BJ13)+(BN14*BJ14)+(BN15*BJ15))</f>
        <v>1.7401273885350317</v>
      </c>
      <c r="BN16" s="113"/>
      <c r="BP16">
        <f>((BJ5*BP5)+(BP6*BJ6)+(BP7*BJ7)+(BP8*BJ8)+(BP9*BJ9)+(BP10*BJ10)+(BP11*BJ11)+(BP12*BJ12)+(BP13*BJ13)+(BP14*BJ14)+(BP15*BJ15))</f>
        <v>1.7242038216560509</v>
      </c>
    </row>
    <row r="17" spans="1:53"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(($AX$11)*IF(Table2[[#This Row],[CorrectWinnerPrediction]]="Y", 1, 0))+(($AX$12)*IF(Table2[[#This Row],[CorrectAwayScorePrediction]]="Y", 1, 0))+(($AX$13)*IF(Table2[[#This Row],[CorrectHomeScorePrediction]]="Y", 1, 0))</f>
        <v>0.8</v>
      </c>
      <c r="AD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$AV$31:$AV$40)), 0) &gt; 0, 1, 0) + IF(IFERROR(FIND(Table2[[#This Row],[HomeTeam]], _xlfn.TEXTJOIN(";", 1, $AV$31:$AV$40)), 0) &gt; 0, 1, 0)</f>
        <v>1</v>
      </c>
      <c r="AU17" t="s">
        <v>1762</v>
      </c>
      <c r="AV17" s="29">
        <f>SUMIF($N$3:$N$1315,1, $AD$3:$AD$1315)</f>
        <v>396.62000000000126</v>
      </c>
      <c r="AZ17" t="s">
        <v>1833</v>
      </c>
      <c r="BA17">
        <f>COUNTIFS($N$3:$N$1315,1,$AC$3:$AC$1315,1)</f>
        <v>34</v>
      </c>
    </row>
    <row r="18" spans="1:53"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(($AX$11)*IF(Table2[[#This Row],[CorrectWinnerPrediction]]="Y", 1, 0))+(($AX$12)*IF(Table2[[#This Row],[CorrectAwayScorePrediction]]="Y", 1, 0))+(($AX$13)*IF(Table2[[#This Row],[CorrectHomeScorePrediction]]="Y", 1, 0))</f>
        <v>0.1</v>
      </c>
      <c r="AD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$AV$31:$AV$40)), 0) &gt; 0, 1, 0) + IF(IFERROR(FIND(Table2[[#This Row],[HomeTeam]], _xlfn.TEXTJOIN(";", 1, $AV$31:$AV$40)), 0) &gt; 0, 1, 0)</f>
        <v>0</v>
      </c>
      <c r="AU18" t="s">
        <v>1763</v>
      </c>
      <c r="AV18" s="29">
        <f>AV17/$AV$4</f>
        <v>0.50524840764331369</v>
      </c>
    </row>
    <row r="19" spans="1:53"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(($AX$11)*IF(Table2[[#This Row],[CorrectWinnerPrediction]]="Y", 1, 0))+(($AX$12)*IF(Table2[[#This Row],[CorrectAwayScorePrediction]]="Y", 1, 0))+(($AX$13)*IF(Table2[[#This Row],[CorrectHomeScorePrediction]]="Y", 1, 0))</f>
        <v>0</v>
      </c>
      <c r="AD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$AV$31:$AV$40)), 0) &gt; 0, 1, 0) + IF(IFERROR(FIND(Table2[[#This Row],[HomeTeam]], _xlfn.TEXTJOIN(";", 1, $AV$31:$AV$40)), 0) &gt; 0, 1, 0)</f>
        <v>0</v>
      </c>
      <c r="AS19" t="s">
        <v>1781</v>
      </c>
      <c r="AU19" t="s">
        <v>1782</v>
      </c>
      <c r="AV19" s="29">
        <f>COUNTIFS($I$3:$I$1315,"OT",$M$3:$M$1315,"OT",$O$3:$O$1315,"N")</f>
        <v>10</v>
      </c>
    </row>
    <row r="20" spans="1:53"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(($AX$11)*IF(Table2[[#This Row],[CorrectWinnerPrediction]]="Y", 1, 0))+(($AX$12)*IF(Table2[[#This Row],[CorrectAwayScorePrediction]]="Y", 1, 0))+(($AX$13)*IF(Table2[[#This Row],[CorrectHomeScorePrediction]]="Y", 1, 0))</f>
        <v>0.8</v>
      </c>
      <c r="AD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$AV$31:$AV$40)), 0) &gt; 0, 1, 0) + IF(IFERROR(FIND(Table2[[#This Row],[HomeTeam]], _xlfn.TEXTJOIN(";", 1, $AV$31:$AV$40)), 0) &gt; 0, 1, 0)</f>
        <v>0</v>
      </c>
      <c r="AU20" t="s">
        <v>1783</v>
      </c>
      <c r="AV20" s="29">
        <f>COUNTIFS($I$3:$I$1315,"SO",$M$3:$M$1315,"SO",$O$3:$O$1315,"N")</f>
        <v>3</v>
      </c>
      <c r="BA20">
        <f>FIND("CGY", "FLA;EDM;COL;BOS;PIT;CGY")</f>
        <v>21</v>
      </c>
    </row>
    <row r="21" spans="1:53"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(($AX$11)*IF(Table2[[#This Row],[CorrectWinnerPrediction]]="Y", 1, 0))+(($AX$12)*IF(Table2[[#This Row],[CorrectAwayScorePrediction]]="Y", 1, 0))+(($AX$13)*IF(Table2[[#This Row],[CorrectHomeScorePrediction]]="Y", 1, 0))</f>
        <v>0.8</v>
      </c>
      <c r="AD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$AV$31:$AV$40)), 0) &gt; 0, 1, 0) + IF(IFERROR(FIND(Table2[[#This Row],[HomeTeam]], _xlfn.TEXTJOIN(";", 1, $AV$31:$AV$40)), 0) &gt; 0, 1, 0)</f>
        <v>0</v>
      </c>
      <c r="AU21" t="s">
        <v>1784</v>
      </c>
      <c r="AV21" s="29">
        <f>COUNTIFS($I$3:$I$1315,"OT",$M$3:$M$1315,"SO",$O$3:$O$1315,"N")</f>
        <v>1</v>
      </c>
    </row>
    <row r="22" spans="1:53"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(($AX$11)*IF(Table2[[#This Row],[CorrectWinnerPrediction]]="Y", 1, 0))+(($AX$12)*IF(Table2[[#This Row],[CorrectAwayScorePrediction]]="Y", 1, 0))+(($AX$13)*IF(Table2[[#This Row],[CorrectHomeScorePrediction]]="Y", 1, 0))</f>
        <v>0</v>
      </c>
      <c r="AD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$AV$31:$AV$40)), 0) &gt; 0, 1, 0) + IF(IFERROR(FIND(Table2[[#This Row],[HomeTeam]], _xlfn.TEXTJOIN(";", 1, $AV$31:$AV$40)), 0) &gt; 0, 1, 0)</f>
        <v>0</v>
      </c>
      <c r="AU22" t="s">
        <v>1785</v>
      </c>
      <c r="AV22">
        <f>COUNTIFS($I$3:$I$1315,"SO",$M$3:$M$1315,"OT",$O$3:$O$1315,"N")</f>
        <v>6</v>
      </c>
    </row>
    <row r="23" spans="1:53"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(($AX$11)*IF(Table2[[#This Row],[CorrectWinnerPrediction]]="Y", 1, 0))+(($AX$12)*IF(Table2[[#This Row],[CorrectAwayScorePrediction]]="Y", 1, 0))+(($AX$13)*IF(Table2[[#This Row],[CorrectHomeScorePrediction]]="Y", 1, 0))</f>
        <v>0.8</v>
      </c>
      <c r="AD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$AV$31:$AV$40)), 0) &gt; 0, 1, 0) + IF(IFERROR(FIND(Table2[[#This Row],[HomeTeam]], _xlfn.TEXTJOIN(";", 1, $AV$31:$AV$40)), 0) &gt; 0, 1, 0)</f>
        <v>1</v>
      </c>
    </row>
    <row r="24" spans="1:53"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(($AX$11)*IF(Table2[[#This Row],[CorrectWinnerPrediction]]="Y", 1, 0))+(($AX$12)*IF(Table2[[#This Row],[CorrectAwayScorePrediction]]="Y", 1, 0))+(($AX$13)*IF(Table2[[#This Row],[CorrectHomeScorePrediction]]="Y", 1, 0))</f>
        <v>0</v>
      </c>
      <c r="AD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$AV$31:$AV$40)), 0) &gt; 0, 1, 0) + IF(IFERROR(FIND(Table2[[#This Row],[HomeTeam]], _xlfn.TEXTJOIN(";", 1, $AV$31:$AV$40)), 0) &gt; 0, 1, 0)</f>
        <v>1</v>
      </c>
    </row>
    <row r="25" spans="1:53"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(($AX$11)*IF(Table2[[#This Row],[CorrectWinnerPrediction]]="Y", 1, 0))+(($AX$12)*IF(Table2[[#This Row],[CorrectAwayScorePrediction]]="Y", 1, 0))+(($AX$13)*IF(Table2[[#This Row],[CorrectHomeScorePrediction]]="Y", 1, 0))</f>
        <v>0.1</v>
      </c>
      <c r="AD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$AV$31:$AV$40)), 0) &gt; 0, 1, 0) + IF(IFERROR(FIND(Table2[[#This Row],[HomeTeam]], _xlfn.TEXTJOIN(";", 1, $AV$31:$AV$40)), 0) &gt; 0, 1, 0)</f>
        <v>0</v>
      </c>
    </row>
    <row r="26" spans="1:53"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(($AX$11)*IF(Table2[[#This Row],[CorrectWinnerPrediction]]="Y", 1, 0))+(($AX$12)*IF(Table2[[#This Row],[CorrectAwayScorePrediction]]="Y", 1, 0))+(($AX$13)*IF(Table2[[#This Row],[CorrectHomeScorePrediction]]="Y", 1, 0))</f>
        <v>0</v>
      </c>
      <c r="AD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$AV$31:$AV$40)), 0) &gt; 0, 1, 0) + IF(IFERROR(FIND(Table2[[#This Row],[HomeTeam]], _xlfn.TEXTJOIN(";", 1, $AV$31:$AV$40)), 0) &gt; 0, 1, 0)</f>
        <v>0</v>
      </c>
    </row>
    <row r="27" spans="1:53"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(($AX$11)*IF(Table2[[#This Row],[CorrectWinnerPrediction]]="Y", 1, 0))+(($AX$12)*IF(Table2[[#This Row],[CorrectAwayScorePrediction]]="Y", 1, 0))+(($AX$13)*IF(Table2[[#This Row],[CorrectHomeScorePrediction]]="Y", 1, 0))</f>
        <v>0</v>
      </c>
      <c r="AD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$AV$31:$AV$40)), 0) &gt; 0, 1, 0) + IF(IFERROR(FIND(Table2[[#This Row],[HomeTeam]], _xlfn.TEXTJOIN(";", 1, $AV$31:$AV$40)), 0) &gt; 0, 1, 0)</f>
        <v>0</v>
      </c>
    </row>
    <row r="28" spans="1:53"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(($AX$11)*IF(Table2[[#This Row],[CorrectWinnerPrediction]]="Y", 1, 0))+(($AX$12)*IF(Table2[[#This Row],[CorrectAwayScorePrediction]]="Y", 1, 0))+(($AX$13)*IF(Table2[[#This Row],[CorrectHomeScorePrediction]]="Y", 1, 0))</f>
        <v>0.9</v>
      </c>
      <c r="AD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$AV$31:$AV$40)), 0) &gt; 0, 1, 0) + IF(IFERROR(FIND(Table2[[#This Row],[HomeTeam]], _xlfn.TEXTJOIN(";", 1, $AV$31:$AV$40)), 0) &gt; 0, 1, 0)</f>
        <v>1</v>
      </c>
    </row>
    <row r="29" spans="1:53"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(($AX$11)*IF(Table2[[#This Row],[CorrectWinnerPrediction]]="Y", 1, 0))+(($AX$12)*IF(Table2[[#This Row],[CorrectAwayScorePrediction]]="Y", 1, 0))+(($AX$13)*IF(Table2[[#This Row],[CorrectHomeScorePrediction]]="Y", 1, 0))</f>
        <v>0</v>
      </c>
      <c r="AD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$AV$31:$AV$40)), 0) &gt; 0, 1, 0) + IF(IFERROR(FIND(Table2[[#This Row],[HomeTeam]], _xlfn.TEXTJOIN(";", 1, $AV$31:$AV$40)), 0) &gt; 0, 1, 0)</f>
        <v>2</v>
      </c>
    </row>
    <row r="30" spans="1:53"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(($AX$11)*IF(Table2[[#This Row],[CorrectWinnerPrediction]]="Y", 1, 0))+(($AX$12)*IF(Table2[[#This Row],[CorrectAwayScorePrediction]]="Y", 1, 0))+(($AX$13)*IF(Table2[[#This Row],[CorrectHomeScorePrediction]]="Y", 1, 0))</f>
        <v>0</v>
      </c>
      <c r="AD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$AV$31:$AV$40)), 0) &gt; 0, 1, 0) + IF(IFERROR(FIND(Table2[[#This Row],[HomeTeam]], _xlfn.TEXTJOIN(";", 1, $AV$31:$AV$40)), 0) &gt; 0, 1, 0)</f>
        <v>0</v>
      </c>
    </row>
    <row r="31" spans="1:53"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(($AX$11)*IF(Table2[[#This Row],[CorrectWinnerPrediction]]="Y", 1, 0))+(($AX$12)*IF(Table2[[#This Row],[CorrectAwayScorePrediction]]="Y", 1, 0))+(($AX$13)*IF(Table2[[#This Row],[CorrectHomeScorePrediction]]="Y", 1, 0))</f>
        <v>0.8</v>
      </c>
      <c r="AD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$AV$31:$AV$40)), 0) &gt; 0, 1, 0) + IF(IFERROR(FIND(Table2[[#This Row],[HomeTeam]], _xlfn.TEXTJOIN(";", 1, $AV$31:$AV$40)), 0) &gt; 0, 1, 0)</f>
        <v>0</v>
      </c>
      <c r="AU31" t="s">
        <v>1844</v>
      </c>
      <c r="AV31" s="79" t="s">
        <v>30</v>
      </c>
      <c r="AZ31" t="str">
        <f>_xlfn.TEXTJOIN(";", 1, $AV31:$AV$40)</f>
        <v>OTT;TOR;MTL;WPG;EDM;VAN;CGY</v>
      </c>
    </row>
    <row r="32" spans="1:53"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(($AX$11)*IF(Table2[[#This Row],[CorrectWinnerPrediction]]="Y", 1, 0))+(($AX$12)*IF(Table2[[#This Row],[CorrectAwayScorePrediction]]="Y", 1, 0))+(($AX$13)*IF(Table2[[#This Row],[CorrectHomeScorePrediction]]="Y", 1, 0))</f>
        <v>0</v>
      </c>
      <c r="AD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$AV$31:$AV$40)), 0) &gt; 0, 1, 0) + IF(IFERROR(FIND(Table2[[#This Row],[HomeTeam]], _xlfn.TEXTJOIN(";", 1, $AV$31:$AV$40)), 0) &gt; 0, 1, 0)</f>
        <v>0</v>
      </c>
      <c r="AV32" s="80" t="s">
        <v>18</v>
      </c>
    </row>
    <row r="33" spans="1:52"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(($AX$11)*IF(Table2[[#This Row],[CorrectWinnerPrediction]]="Y", 1, 0))+(($AX$12)*IF(Table2[[#This Row],[CorrectAwayScorePrediction]]="Y", 1, 0))+(($AX$13)*IF(Table2[[#This Row],[CorrectHomeScorePrediction]]="Y", 1, 0))</f>
        <v>0.8</v>
      </c>
      <c r="AD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$AV$31:$AV$40)), 0) &gt; 0, 1, 0) + IF(IFERROR(FIND(Table2[[#This Row],[HomeTeam]], _xlfn.TEXTJOIN(";", 1, $AV$31:$AV$40)), 0) &gt; 0, 1, 0)</f>
        <v>0</v>
      </c>
      <c r="AV33" s="80" t="s">
        <v>19</v>
      </c>
      <c r="AZ33">
        <f>FIND("Avery", "BriggsAveryBriggs")</f>
        <v>7</v>
      </c>
    </row>
    <row r="34" spans="1:52"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(($AX$11)*IF(Table2[[#This Row],[CorrectWinnerPrediction]]="Y", 1, 0))+(($AX$12)*IF(Table2[[#This Row],[CorrectAwayScorePrediction]]="Y", 1, 0))+(($AX$13)*IF(Table2[[#This Row],[CorrectHomeScorePrediction]]="Y", 1, 0))</f>
        <v>0</v>
      </c>
      <c r="AD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$AV$31:$AV$40)), 0) &gt; 0, 1, 0) + IF(IFERROR(FIND(Table2[[#This Row],[HomeTeam]], _xlfn.TEXTJOIN(";", 1, $AV$31:$AV$40)), 0) &gt; 0, 1, 0)</f>
        <v>0</v>
      </c>
      <c r="AV34" s="80" t="s">
        <v>22</v>
      </c>
      <c r="AZ34">
        <f>IFERROR(FIND("Avery", "BriggsBriggs"), 0)</f>
        <v>0</v>
      </c>
    </row>
    <row r="35" spans="1:52"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(($AX$11)*IF(Table2[[#This Row],[CorrectWinnerPrediction]]="Y", 1, 0))+(($AX$12)*IF(Table2[[#This Row],[CorrectAwayScorePrediction]]="Y", 1, 0))+(($AX$13)*IF(Table2[[#This Row],[CorrectHomeScorePrediction]]="Y", 1, 0))</f>
        <v>0.1</v>
      </c>
      <c r="AD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$AV$31:$AV$40)), 0) &gt; 0, 1, 0) + IF(IFERROR(FIND(Table2[[#This Row],[HomeTeam]], _xlfn.TEXTJOIN(";", 1, $AV$31:$AV$40)), 0) &gt; 0, 1, 0)</f>
        <v>0</v>
      </c>
      <c r="AV35" s="80" t="s">
        <v>23</v>
      </c>
      <c r="AZ35">
        <f>IFERROR(FIND("Avery", "AveryBriggsBriggs"), 0)</f>
        <v>1</v>
      </c>
    </row>
    <row r="36" spans="1:52"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(($AX$11)*IF(Table2[[#This Row],[CorrectWinnerPrediction]]="Y", 1, 0))+(($AX$12)*IF(Table2[[#This Row],[CorrectAwayScorePrediction]]="Y", 1, 0))+(($AX$13)*IF(Table2[[#This Row],[CorrectHomeScorePrediction]]="Y", 1, 0))</f>
        <v>0</v>
      </c>
      <c r="AD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$AV$31:$AV$40)), 0) &gt; 0, 1, 0) + IF(IFERROR(FIND(Table2[[#This Row],[HomeTeam]], _xlfn.TEXTJOIN(";", 1, $AV$31:$AV$40)), 0) &gt; 0, 1, 0)</f>
        <v>0</v>
      </c>
      <c r="AV36" s="80" t="s">
        <v>25</v>
      </c>
    </row>
    <row r="37" spans="1:52"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(($AX$11)*IF(Table2[[#This Row],[CorrectWinnerPrediction]]="Y", 1, 0))+(($AX$12)*IF(Table2[[#This Row],[CorrectAwayScorePrediction]]="Y", 1, 0))+(($AX$13)*IF(Table2[[#This Row],[CorrectHomeScorePrediction]]="Y", 1, 0))</f>
        <v>0.9</v>
      </c>
      <c r="AD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$AV$31:$AV$40)), 0) &gt; 0, 1, 0) + IF(IFERROR(FIND(Table2[[#This Row],[HomeTeam]], _xlfn.TEXTJOIN(";", 1, $AV$31:$AV$40)), 0) &gt; 0, 1, 0)</f>
        <v>1</v>
      </c>
      <c r="AV37" s="80" t="s">
        <v>24</v>
      </c>
    </row>
    <row r="38" spans="1:52"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(($AX$11)*IF(Table2[[#This Row],[CorrectWinnerPrediction]]="Y", 1, 0))+(($AX$12)*IF(Table2[[#This Row],[CorrectAwayScorePrediction]]="Y", 1, 0))+(($AX$13)*IF(Table2[[#This Row],[CorrectHomeScorePrediction]]="Y", 1, 0))</f>
        <v>0</v>
      </c>
      <c r="AD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$AV$31:$AV$40)), 0) &gt; 0, 1, 0) + IF(IFERROR(FIND(Table2[[#This Row],[HomeTeam]], _xlfn.TEXTJOIN(";", 1, $AV$31:$AV$40)), 0) &gt; 0, 1, 0)</f>
        <v>1</v>
      </c>
      <c r="AV38" s="80"/>
    </row>
    <row r="39" spans="1:52"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(($AX$11)*IF(Table2[[#This Row],[CorrectWinnerPrediction]]="Y", 1, 0))+(($AX$12)*IF(Table2[[#This Row],[CorrectAwayScorePrediction]]="Y", 1, 0))+(($AX$13)*IF(Table2[[#This Row],[CorrectHomeScorePrediction]]="Y", 1, 0))</f>
        <v>0.8</v>
      </c>
      <c r="AD3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$AV$31:$AV$40)), 0) &gt; 0, 1, 0) + IF(IFERROR(FIND(Table2[[#This Row],[HomeTeam]], _xlfn.TEXTJOIN(";", 1, $AV$31:$AV$40)), 0) &gt; 0, 1, 0)</f>
        <v>0</v>
      </c>
      <c r="AV39" s="80"/>
    </row>
    <row r="40" spans="1:52"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(($AX$11)*IF(Table2[[#This Row],[CorrectWinnerPrediction]]="Y", 1, 0))+(($AX$12)*IF(Table2[[#This Row],[CorrectAwayScorePrediction]]="Y", 1, 0))+(($AX$13)*IF(Table2[[#This Row],[CorrectHomeScorePrediction]]="Y", 1, 0))</f>
        <v>0.8</v>
      </c>
      <c r="AD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$AV$31:$AV$40)), 0) &gt; 0, 1, 0) + IF(IFERROR(FIND(Table2[[#This Row],[HomeTeam]], _xlfn.TEXTJOIN(";", 1, $AV$31:$AV$40)), 0) &gt; 0, 1, 0)</f>
        <v>1</v>
      </c>
      <c r="AV40" s="81"/>
    </row>
    <row r="41" spans="1:52"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(($AX$11)*IF(Table2[[#This Row],[CorrectWinnerPrediction]]="Y", 1, 0))+(($AX$12)*IF(Table2[[#This Row],[CorrectAwayScorePrediction]]="Y", 1, 0))+(($AX$13)*IF(Table2[[#This Row],[CorrectHomeScorePrediction]]="Y", 1, 0))</f>
        <v>1</v>
      </c>
      <c r="AD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$AV$31:$AV$40)), 0) &gt; 0, 1, 0) + IF(IFERROR(FIND(Table2[[#This Row],[HomeTeam]], _xlfn.TEXTJOIN(";", 1, $AV$31:$AV$40)), 0) &gt; 0, 1, 0)</f>
        <v>0</v>
      </c>
    </row>
    <row r="42" spans="1:52"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(($AX$11)*IF(Table2[[#This Row],[CorrectWinnerPrediction]]="Y", 1, 0))+(($AX$12)*IF(Table2[[#This Row],[CorrectAwayScorePrediction]]="Y", 1, 0))+(($AX$13)*IF(Table2[[#This Row],[CorrectHomeScorePrediction]]="Y", 1, 0))</f>
        <v>0.8</v>
      </c>
      <c r="AD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$AV$31:$AV$40)), 0) &gt; 0, 1, 0) + IF(IFERROR(FIND(Table2[[#This Row],[HomeTeam]], _xlfn.TEXTJOIN(";", 1, $AV$31:$AV$40)), 0) &gt; 0, 1, 0)</f>
        <v>2</v>
      </c>
    </row>
    <row r="43" spans="1:52"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(($AX$11)*IF(Table2[[#This Row],[CorrectWinnerPrediction]]="Y", 1, 0))+(($AX$12)*IF(Table2[[#This Row],[CorrectAwayScorePrediction]]="Y", 1, 0))+(($AX$13)*IF(Table2[[#This Row],[CorrectHomeScorePrediction]]="Y", 1, 0))</f>
        <v>0.8</v>
      </c>
      <c r="AD4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$AV$31:$AV$40)), 0) &gt; 0, 1, 0) + IF(IFERROR(FIND(Table2[[#This Row],[HomeTeam]], _xlfn.TEXTJOIN(";", 1, $AV$31:$AV$40)), 0) &gt; 0, 1, 0)</f>
        <v>0</v>
      </c>
    </row>
    <row r="44" spans="1:52"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(($AX$11)*IF(Table2[[#This Row],[CorrectWinnerPrediction]]="Y", 1, 0))+(($AX$12)*IF(Table2[[#This Row],[CorrectAwayScorePrediction]]="Y", 1, 0))+(($AX$13)*IF(Table2[[#This Row],[CorrectHomeScorePrediction]]="Y", 1, 0))</f>
        <v>0</v>
      </c>
      <c r="AD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$AV$31:$AV$40)), 0) &gt; 0, 1, 0) + IF(IFERROR(FIND(Table2[[#This Row],[HomeTeam]], _xlfn.TEXTJOIN(";", 1, $AV$31:$AV$40)), 0) &gt; 0, 1, 0)</f>
        <v>0</v>
      </c>
    </row>
    <row r="45" spans="1:52"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(($AX$11)*IF(Table2[[#This Row],[CorrectWinnerPrediction]]="Y", 1, 0))+(($AX$12)*IF(Table2[[#This Row],[CorrectAwayScorePrediction]]="Y", 1, 0))+(($AX$13)*IF(Table2[[#This Row],[CorrectHomeScorePrediction]]="Y", 1, 0))</f>
        <v>0</v>
      </c>
      <c r="AD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$AV$31:$AV$40)), 0) &gt; 0, 1, 0) + IF(IFERROR(FIND(Table2[[#This Row],[HomeTeam]], _xlfn.TEXTJOIN(";", 1, $AV$31:$AV$40)), 0) &gt; 0, 1, 0)</f>
        <v>1</v>
      </c>
    </row>
    <row r="46" spans="1:52"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(($AX$11)*IF(Table2[[#This Row],[CorrectWinnerPrediction]]="Y", 1, 0))+(($AX$12)*IF(Table2[[#This Row],[CorrectAwayScorePrediction]]="Y", 1, 0))+(($AX$13)*IF(Table2[[#This Row],[CorrectHomeScorePrediction]]="Y", 1, 0))</f>
        <v>0.8</v>
      </c>
      <c r="AD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$AV$31:$AV$40)), 0) &gt; 0, 1, 0) + IF(IFERROR(FIND(Table2[[#This Row],[HomeTeam]], _xlfn.TEXTJOIN(";", 1, $AV$31:$AV$40)), 0) &gt; 0, 1, 0)</f>
        <v>0</v>
      </c>
    </row>
    <row r="47" spans="1:52"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(($AX$11)*IF(Table2[[#This Row],[CorrectWinnerPrediction]]="Y", 1, 0))+(($AX$12)*IF(Table2[[#This Row],[CorrectAwayScorePrediction]]="Y", 1, 0))+(($AX$13)*IF(Table2[[#This Row],[CorrectHomeScorePrediction]]="Y", 1, 0))</f>
        <v>0.8</v>
      </c>
      <c r="AD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$AV$31:$AV$40)), 0) &gt; 0, 1, 0) + IF(IFERROR(FIND(Table2[[#This Row],[HomeTeam]], _xlfn.TEXTJOIN(";", 1, $AV$31:$AV$40)), 0) &gt; 0, 1, 0)</f>
        <v>0</v>
      </c>
    </row>
    <row r="48" spans="1:52"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(($AX$11)*IF(Table2[[#This Row],[CorrectWinnerPrediction]]="Y", 1, 0))+(($AX$12)*IF(Table2[[#This Row],[CorrectAwayScorePrediction]]="Y", 1, 0))+(($AX$13)*IF(Table2[[#This Row],[CorrectHomeScorePrediction]]="Y", 1, 0))</f>
        <v>0.8</v>
      </c>
      <c r="AD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$AV$31:$AV$40)), 0) &gt; 0, 1, 0) + IF(IFERROR(FIND(Table2[[#This Row],[HomeTeam]], _xlfn.TEXTJOIN(";", 1, $AV$31:$AV$40)), 0) &gt; 0, 1, 0)</f>
        <v>1</v>
      </c>
    </row>
    <row r="49" spans="1:40"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(($AX$11)*IF(Table2[[#This Row],[CorrectWinnerPrediction]]="Y", 1, 0))+(($AX$12)*IF(Table2[[#This Row],[CorrectAwayScorePrediction]]="Y", 1, 0))+(($AX$13)*IF(Table2[[#This Row],[CorrectHomeScorePrediction]]="Y", 1, 0))</f>
        <v>0</v>
      </c>
      <c r="AD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$AV$31:$AV$40)), 0) &gt; 0, 1, 0) + IF(IFERROR(FIND(Table2[[#This Row],[HomeTeam]], _xlfn.TEXTJOIN(";", 1, $AV$31:$AV$40)), 0) &gt; 0, 1, 0)</f>
        <v>0</v>
      </c>
    </row>
    <row r="50" spans="1:40"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(($AX$11)*IF(Table2[[#This Row],[CorrectWinnerPrediction]]="Y", 1, 0))+(($AX$12)*IF(Table2[[#This Row],[CorrectAwayScorePrediction]]="Y", 1, 0))+(($AX$13)*IF(Table2[[#This Row],[CorrectHomeScorePrediction]]="Y", 1, 0))</f>
        <v>0.8</v>
      </c>
      <c r="AD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$AV$31:$AV$40)), 0) &gt; 0, 1, 0) + IF(IFERROR(FIND(Table2[[#This Row],[HomeTeam]], _xlfn.TEXTJOIN(";", 1, $AV$31:$AV$40)), 0) &gt; 0, 1, 0)</f>
        <v>1</v>
      </c>
    </row>
    <row r="51" spans="1:40"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(($AX$11)*IF(Table2[[#This Row],[CorrectWinnerPrediction]]="Y", 1, 0))+(($AX$12)*IF(Table2[[#This Row],[CorrectAwayScorePrediction]]="Y", 1, 0))+(($AX$13)*IF(Table2[[#This Row],[CorrectHomeScorePrediction]]="Y", 1, 0))</f>
        <v>0</v>
      </c>
      <c r="AD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$AV$31:$AV$40)), 0) &gt; 0, 1, 0) + IF(IFERROR(FIND(Table2[[#This Row],[HomeTeam]], _xlfn.TEXTJOIN(";", 1, $AV$31:$AV$40)), 0) &gt; 0, 1, 0)</f>
        <v>0</v>
      </c>
    </row>
    <row r="52" spans="1:40"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(($AX$11)*IF(Table2[[#This Row],[CorrectWinnerPrediction]]="Y", 1, 0))+(($AX$12)*IF(Table2[[#This Row],[CorrectAwayScorePrediction]]="Y", 1, 0))+(($AX$13)*IF(Table2[[#This Row],[CorrectHomeScorePrediction]]="Y", 1, 0))</f>
        <v>0</v>
      </c>
      <c r="AD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$AV$31:$AV$40)), 0) &gt; 0, 1, 0) + IF(IFERROR(FIND(Table2[[#This Row],[HomeTeam]], _xlfn.TEXTJOIN(";", 1, $AV$31:$AV$40)), 0) &gt; 0, 1, 0)</f>
        <v>0</v>
      </c>
    </row>
    <row r="53" spans="1:40"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(($AX$11)*IF(Table2[[#This Row],[CorrectWinnerPrediction]]="Y", 1, 0))+(($AX$12)*IF(Table2[[#This Row],[CorrectAwayScorePrediction]]="Y", 1, 0))+(($AX$13)*IF(Table2[[#This Row],[CorrectHomeScorePrediction]]="Y", 1, 0))</f>
        <v>0.8</v>
      </c>
      <c r="AD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$AV$31:$AV$40)), 0) &gt; 0, 1, 0) + IF(IFERROR(FIND(Table2[[#This Row],[HomeTeam]], _xlfn.TEXTJOIN(";", 1, $AV$31:$AV$40)), 0) &gt; 0, 1, 0)</f>
        <v>0</v>
      </c>
    </row>
    <row r="54" spans="1:40"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(($AX$11)*IF(Table2[[#This Row],[CorrectWinnerPrediction]]="Y", 1, 0))+(($AX$12)*IF(Table2[[#This Row],[CorrectAwayScorePrediction]]="Y", 1, 0))+(($AX$13)*IF(Table2[[#This Row],[CorrectHomeScorePrediction]]="Y", 1, 0))</f>
        <v>0</v>
      </c>
      <c r="AD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$AV$31:$AV$40)), 0) &gt; 0, 1, 0) + IF(IFERROR(FIND(Table2[[#This Row],[HomeTeam]], _xlfn.TEXTJOIN(";", 1, $AV$31:$AV$40)), 0) &gt; 0, 1, 0)</f>
        <v>0</v>
      </c>
    </row>
    <row r="55" spans="1:40"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(($AX$11)*IF(Table2[[#This Row],[CorrectWinnerPrediction]]="Y", 1, 0))+(($AX$12)*IF(Table2[[#This Row],[CorrectAwayScorePrediction]]="Y", 1, 0))+(($AX$13)*IF(Table2[[#This Row],[CorrectHomeScorePrediction]]="Y", 1, 0))</f>
        <v>0</v>
      </c>
      <c r="AD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$AV$31:$AV$40)), 0) &gt; 0, 1, 0) + IF(IFERROR(FIND(Table2[[#This Row],[HomeTeam]], _xlfn.TEXTJOIN(";", 1, $AV$31:$AV$40)), 0) &gt; 0, 1, 0)</f>
        <v>0</v>
      </c>
    </row>
    <row r="56" spans="1:40"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(($AX$11)*IF(Table2[[#This Row],[CorrectWinnerPrediction]]="Y", 1, 0))+(($AX$12)*IF(Table2[[#This Row],[CorrectAwayScorePrediction]]="Y", 1, 0))+(($AX$13)*IF(Table2[[#This Row],[CorrectHomeScorePrediction]]="Y", 1, 0))</f>
        <v>0.8</v>
      </c>
      <c r="AD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$AV$31:$AV$40)), 0) &gt; 0, 1, 0) + IF(IFERROR(FIND(Table2[[#This Row],[HomeTeam]], _xlfn.TEXTJOIN(";", 1, $AV$31:$AV$40)), 0) &gt; 0, 1, 0)</f>
        <v>0</v>
      </c>
    </row>
    <row r="57" spans="1:40"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(($AX$11)*IF(Table2[[#This Row],[CorrectWinnerPrediction]]="Y", 1, 0))+(($AX$12)*IF(Table2[[#This Row],[CorrectAwayScorePrediction]]="Y", 1, 0))+(($AX$13)*IF(Table2[[#This Row],[CorrectHomeScorePrediction]]="Y", 1, 0))</f>
        <v>0.9</v>
      </c>
      <c r="AD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$AV$31:$AV$40)), 0) &gt; 0, 1, 0) + IF(IFERROR(FIND(Table2[[#This Row],[HomeTeam]], _xlfn.TEXTJOIN(";", 1, $AV$31:$AV$40)), 0) &gt; 0, 1, 0)</f>
        <v>1</v>
      </c>
    </row>
    <row r="58" spans="1:40"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(($AX$11)*IF(Table2[[#This Row],[CorrectWinnerPrediction]]="Y", 1, 0))+(($AX$12)*IF(Table2[[#This Row],[CorrectAwayScorePrediction]]="Y", 1, 0))+(($AX$13)*IF(Table2[[#This Row],[CorrectHomeScorePrediction]]="Y", 1, 0))</f>
        <v>0.1</v>
      </c>
      <c r="AD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$AV$31:$AV$40)), 0) &gt; 0, 1, 0) + IF(IFERROR(FIND(Table2[[#This Row],[HomeTeam]], _xlfn.TEXTJOIN(";", 1, $AV$31:$AV$40)), 0) &gt; 0, 1, 0)</f>
        <v>1</v>
      </c>
    </row>
    <row r="59" spans="1:40"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(($AX$11)*IF(Table2[[#This Row],[CorrectWinnerPrediction]]="Y", 1, 0))+(($AX$12)*IF(Table2[[#This Row],[CorrectAwayScorePrediction]]="Y", 1, 0))+(($AX$13)*IF(Table2[[#This Row],[CorrectHomeScorePrediction]]="Y", 1, 0))</f>
        <v>0.8</v>
      </c>
      <c r="AD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$AV$31:$AV$40)), 0) &gt; 0, 1, 0) + IF(IFERROR(FIND(Table2[[#This Row],[HomeTeam]], _xlfn.TEXTJOIN(";", 1, $AV$31:$AV$40)), 0) &gt; 0, 1, 0)</f>
        <v>0</v>
      </c>
    </row>
    <row r="60" spans="1:40"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(($AX$11)*IF(Table2[[#This Row],[CorrectWinnerPrediction]]="Y", 1, 0))+(($AX$12)*IF(Table2[[#This Row],[CorrectAwayScorePrediction]]="Y", 1, 0))+(($AX$13)*IF(Table2[[#This Row],[CorrectHomeScorePrediction]]="Y", 1, 0))</f>
        <v>0.8</v>
      </c>
      <c r="AD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$AV$31:$AV$40)), 0) &gt; 0, 1, 0) + IF(IFERROR(FIND(Table2[[#This Row],[HomeTeam]], _xlfn.TEXTJOIN(";", 1, $AV$31:$AV$40)), 0) &gt; 0, 1, 0)</f>
        <v>1</v>
      </c>
    </row>
    <row r="61" spans="1:40"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(($AX$11)*IF(Table2[[#This Row],[CorrectWinnerPrediction]]="Y", 1, 0))+(($AX$12)*IF(Table2[[#This Row],[CorrectAwayScorePrediction]]="Y", 1, 0))+(($AX$13)*IF(Table2[[#This Row],[CorrectHomeScorePrediction]]="Y", 1, 0))</f>
        <v>0.8</v>
      </c>
      <c r="AD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$AV$31:$AV$40)), 0) &gt; 0, 1, 0) + IF(IFERROR(FIND(Table2[[#This Row],[HomeTeam]], _xlfn.TEXTJOIN(";", 1, $AV$31:$AV$40)), 0) &gt; 0, 1, 0)</f>
        <v>0</v>
      </c>
    </row>
    <row r="62" spans="1:40"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(($AX$11)*IF(Table2[[#This Row],[CorrectWinnerPrediction]]="Y", 1, 0))+(($AX$12)*IF(Table2[[#This Row],[CorrectAwayScorePrediction]]="Y", 1, 0))+(($AX$13)*IF(Table2[[#This Row],[CorrectHomeScorePrediction]]="Y", 1, 0))</f>
        <v>0</v>
      </c>
      <c r="AD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$AV$31:$AV$40)), 0) &gt; 0, 1, 0) + IF(IFERROR(FIND(Table2[[#This Row],[HomeTeam]], _xlfn.TEXTJOIN(";", 1, $AV$31:$AV$40)), 0) &gt; 0, 1, 0)</f>
        <v>0</v>
      </c>
    </row>
    <row r="63" spans="1:40"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(($AX$11)*IF(Table2[[#This Row],[CorrectWinnerPrediction]]="Y", 1, 0))+(($AX$12)*IF(Table2[[#This Row],[CorrectAwayScorePrediction]]="Y", 1, 0))+(($AX$13)*IF(Table2[[#This Row],[CorrectHomeScorePrediction]]="Y", 1, 0))</f>
        <v>0</v>
      </c>
      <c r="AD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$AV$31:$AV$40)), 0) &gt; 0, 1, 0) + IF(IFERROR(FIND(Table2[[#This Row],[HomeTeam]], _xlfn.TEXTJOIN(";", 1, $AV$31:$AV$40)), 0) &gt; 0, 1, 0)</f>
        <v>1</v>
      </c>
    </row>
    <row r="64" spans="1:40"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(($AX$11)*IF(Table2[[#This Row],[CorrectWinnerPrediction]]="Y", 1, 0))+(($AX$12)*IF(Table2[[#This Row],[CorrectAwayScorePrediction]]="Y", 1, 0))+(($AX$13)*IF(Table2[[#This Row],[CorrectHomeScorePrediction]]="Y", 1, 0))</f>
        <v>0.9</v>
      </c>
      <c r="AD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$AV$31:$AV$40)), 0) &gt; 0, 1, 0) + IF(IFERROR(FIND(Table2[[#This Row],[HomeTeam]], _xlfn.TEXTJOIN(";", 1, $AV$31:$AV$40)), 0) &gt; 0, 1, 0)</f>
        <v>1</v>
      </c>
    </row>
    <row r="65" spans="1:40"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(($AX$11)*IF(Table2[[#This Row],[CorrectWinnerPrediction]]="Y", 1, 0))+(($AX$12)*IF(Table2[[#This Row],[CorrectAwayScorePrediction]]="Y", 1, 0))+(($AX$13)*IF(Table2[[#This Row],[CorrectHomeScorePrediction]]="Y", 1, 0))</f>
        <v>0.8</v>
      </c>
      <c r="AD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$AV$31:$AV$40)), 0) &gt; 0, 1, 0) + IF(IFERROR(FIND(Table2[[#This Row],[HomeTeam]], _xlfn.TEXTJOIN(";", 1, $AV$31:$AV$40)), 0) &gt; 0, 1, 0)</f>
        <v>0</v>
      </c>
    </row>
    <row r="66" spans="1:40"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(($AX$11)*IF(Table2[[#This Row],[CorrectWinnerPrediction]]="Y", 1, 0))+(($AX$12)*IF(Table2[[#This Row],[CorrectAwayScorePrediction]]="Y", 1, 0))+(($AX$13)*IF(Table2[[#This Row],[CorrectHomeScorePrediction]]="Y", 1, 0))</f>
        <v>0.8</v>
      </c>
      <c r="AD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$AV$31:$AV$40)), 0) &gt; 0, 1, 0) + IF(IFERROR(FIND(Table2[[#This Row],[HomeTeam]], _xlfn.TEXTJOIN(";", 1, $AV$31:$AV$40)), 0) &gt; 0, 1, 0)</f>
        <v>0</v>
      </c>
    </row>
    <row r="67" spans="1:40"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(($AX$11)*IF(Table2[[#This Row],[CorrectWinnerPrediction]]="Y", 1, 0))+(($AX$12)*IF(Table2[[#This Row],[CorrectAwayScorePrediction]]="Y", 1, 0))+(($AX$13)*IF(Table2[[#This Row],[CorrectHomeScorePrediction]]="Y", 1, 0))</f>
        <v>0.9</v>
      </c>
      <c r="AD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$AV$31:$AV$40)), 0) &gt; 0, 1, 0) + IF(IFERROR(FIND(Table2[[#This Row],[HomeTeam]], _xlfn.TEXTJOIN(";", 1, $AV$31:$AV$40)), 0) &gt; 0, 1, 0)</f>
        <v>1</v>
      </c>
    </row>
    <row r="68" spans="1:40"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(($AX$11)*IF(Table2[[#This Row],[CorrectWinnerPrediction]]="Y", 1, 0))+(($AX$12)*IF(Table2[[#This Row],[CorrectAwayScorePrediction]]="Y", 1, 0))+(($AX$13)*IF(Table2[[#This Row],[CorrectHomeScorePrediction]]="Y", 1, 0))</f>
        <v>0.8</v>
      </c>
      <c r="AD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$AV$31:$AV$40)), 0) &gt; 0, 1, 0) + IF(IFERROR(FIND(Table2[[#This Row],[HomeTeam]], _xlfn.TEXTJOIN(";", 1, $AV$31:$AV$40)), 0) &gt; 0, 1, 0)</f>
        <v>0</v>
      </c>
    </row>
    <row r="69" spans="1:40"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(($AX$11)*IF(Table2[[#This Row],[CorrectWinnerPrediction]]="Y", 1, 0))+(($AX$12)*IF(Table2[[#This Row],[CorrectAwayScorePrediction]]="Y", 1, 0))+(($AX$13)*IF(Table2[[#This Row],[CorrectHomeScorePrediction]]="Y", 1, 0))</f>
        <v>0</v>
      </c>
      <c r="AD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$AV$31:$AV$40)), 0) &gt; 0, 1, 0) + IF(IFERROR(FIND(Table2[[#This Row],[HomeTeam]], _xlfn.TEXTJOIN(";", 1, $AV$31:$AV$40)), 0) &gt; 0, 1, 0)</f>
        <v>0</v>
      </c>
    </row>
    <row r="70" spans="1:40"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(($AX$11)*IF(Table2[[#This Row],[CorrectWinnerPrediction]]="Y", 1, 0))+(($AX$12)*IF(Table2[[#This Row],[CorrectAwayScorePrediction]]="Y", 1, 0))+(($AX$13)*IF(Table2[[#This Row],[CorrectHomeScorePrediction]]="Y", 1, 0))</f>
        <v>0.8</v>
      </c>
      <c r="AD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$AV$31:$AV$40)), 0) &gt; 0, 1, 0) + IF(IFERROR(FIND(Table2[[#This Row],[HomeTeam]], _xlfn.TEXTJOIN(";", 1, $AV$31:$AV$40)), 0) &gt; 0, 1, 0)</f>
        <v>0</v>
      </c>
    </row>
    <row r="71" spans="1:40"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(($AX$11)*IF(Table2[[#This Row],[CorrectWinnerPrediction]]="Y", 1, 0))+(($AX$12)*IF(Table2[[#This Row],[CorrectAwayScorePrediction]]="Y", 1, 0))+(($AX$13)*IF(Table2[[#This Row],[CorrectHomeScorePrediction]]="Y", 1, 0))</f>
        <v>0.9</v>
      </c>
      <c r="AD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$AV$31:$AV$40)), 0) &gt; 0, 1, 0) + IF(IFERROR(FIND(Table2[[#This Row],[HomeTeam]], _xlfn.TEXTJOIN(";", 1, $AV$31:$AV$40)), 0) &gt; 0, 1, 0)</f>
        <v>1</v>
      </c>
    </row>
    <row r="72" spans="1:40"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(($AX$11)*IF(Table2[[#This Row],[CorrectWinnerPrediction]]="Y", 1, 0))+(($AX$12)*IF(Table2[[#This Row],[CorrectAwayScorePrediction]]="Y", 1, 0))+(($AX$13)*IF(Table2[[#This Row],[CorrectHomeScorePrediction]]="Y", 1, 0))</f>
        <v>0.9</v>
      </c>
      <c r="AD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$AV$31:$AV$40)), 0) &gt; 0, 1, 0) + IF(IFERROR(FIND(Table2[[#This Row],[HomeTeam]], _xlfn.TEXTJOIN(";", 1, $AV$31:$AV$40)), 0) &gt; 0, 1, 0)</f>
        <v>0</v>
      </c>
    </row>
    <row r="73" spans="1:40"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(($AX$11)*IF(Table2[[#This Row],[CorrectWinnerPrediction]]="Y", 1, 0))+(($AX$12)*IF(Table2[[#This Row],[CorrectAwayScorePrediction]]="Y", 1, 0))+(($AX$13)*IF(Table2[[#This Row],[CorrectHomeScorePrediction]]="Y", 1, 0))</f>
        <v>0.1</v>
      </c>
      <c r="AD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$AV$31:$AV$40)), 0) &gt; 0, 1, 0) + IF(IFERROR(FIND(Table2[[#This Row],[HomeTeam]], _xlfn.TEXTJOIN(";", 1, $AV$31:$AV$40)), 0) &gt; 0, 1, 0)</f>
        <v>0</v>
      </c>
    </row>
    <row r="74" spans="1:40"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(($AX$11)*IF(Table2[[#This Row],[CorrectWinnerPrediction]]="Y", 1, 0))+(($AX$12)*IF(Table2[[#This Row],[CorrectAwayScorePrediction]]="Y", 1, 0))+(($AX$13)*IF(Table2[[#This Row],[CorrectHomeScorePrediction]]="Y", 1, 0))</f>
        <v>1</v>
      </c>
      <c r="AD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$AV$31:$AV$40)), 0) &gt; 0, 1, 0) + IF(IFERROR(FIND(Table2[[#This Row],[HomeTeam]], _xlfn.TEXTJOIN(";", 1, $AV$31:$AV$40)), 0) &gt; 0, 1, 0)</f>
        <v>0</v>
      </c>
    </row>
    <row r="75" spans="1:40"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(($AX$11)*IF(Table2[[#This Row],[CorrectWinnerPrediction]]="Y", 1, 0))+(($AX$12)*IF(Table2[[#This Row],[CorrectAwayScorePrediction]]="Y", 1, 0))+(($AX$13)*IF(Table2[[#This Row],[CorrectHomeScorePrediction]]="Y", 1, 0))</f>
        <v>0.8</v>
      </c>
      <c r="AD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$AV$31:$AV$40)), 0) &gt; 0, 1, 0) + IF(IFERROR(FIND(Table2[[#This Row],[HomeTeam]], _xlfn.TEXTJOIN(";", 1, $AV$31:$AV$40)), 0) &gt; 0, 1, 0)</f>
        <v>1</v>
      </c>
    </row>
    <row r="76" spans="1:40"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(($AX$11)*IF(Table2[[#This Row],[CorrectWinnerPrediction]]="Y", 1, 0))+(($AX$12)*IF(Table2[[#This Row],[CorrectAwayScorePrediction]]="Y", 1, 0))+(($AX$13)*IF(Table2[[#This Row],[CorrectHomeScorePrediction]]="Y", 1, 0))</f>
        <v>0.9</v>
      </c>
      <c r="AD7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$AV$31:$AV$40)), 0) &gt; 0, 1, 0) + IF(IFERROR(FIND(Table2[[#This Row],[HomeTeam]], _xlfn.TEXTJOIN(";", 1, $AV$31:$AV$40)), 0) &gt; 0, 1, 0)</f>
        <v>0</v>
      </c>
    </row>
    <row r="77" spans="1:40"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(($AX$11)*IF(Table2[[#This Row],[CorrectWinnerPrediction]]="Y", 1, 0))+(($AX$12)*IF(Table2[[#This Row],[CorrectAwayScorePrediction]]="Y", 1, 0))+(($AX$13)*IF(Table2[[#This Row],[CorrectHomeScorePrediction]]="Y", 1, 0))</f>
        <v>0.8</v>
      </c>
      <c r="AD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$AV$31:$AV$40)), 0) &gt; 0, 1, 0) + IF(IFERROR(FIND(Table2[[#This Row],[HomeTeam]], _xlfn.TEXTJOIN(";", 1, $AV$31:$AV$40)), 0) &gt; 0, 1, 0)</f>
        <v>1</v>
      </c>
    </row>
    <row r="78" spans="1:40"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(($AX$11)*IF(Table2[[#This Row],[CorrectWinnerPrediction]]="Y", 1, 0))+(($AX$12)*IF(Table2[[#This Row],[CorrectAwayScorePrediction]]="Y", 1, 0))+(($AX$13)*IF(Table2[[#This Row],[CorrectHomeScorePrediction]]="Y", 1, 0))</f>
        <v>0.1</v>
      </c>
      <c r="AD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$AV$31:$AV$40)), 0) &gt; 0, 1, 0) + IF(IFERROR(FIND(Table2[[#This Row],[HomeTeam]], _xlfn.TEXTJOIN(";", 1, $AV$31:$AV$40)), 0) &gt; 0, 1, 0)</f>
        <v>0</v>
      </c>
    </row>
    <row r="79" spans="1:40"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(($AX$11)*IF(Table2[[#This Row],[CorrectWinnerPrediction]]="Y", 1, 0))+(($AX$12)*IF(Table2[[#This Row],[CorrectAwayScorePrediction]]="Y", 1, 0))+(($AX$13)*IF(Table2[[#This Row],[CorrectHomeScorePrediction]]="Y", 1, 0))</f>
        <v>0.9</v>
      </c>
      <c r="AD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$AV$31:$AV$40)), 0) &gt; 0, 1, 0) + IF(IFERROR(FIND(Table2[[#This Row],[HomeTeam]], _xlfn.TEXTJOIN(";", 1, $AV$31:$AV$40)), 0) &gt; 0, 1, 0)</f>
        <v>1</v>
      </c>
    </row>
    <row r="80" spans="1:40"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(($AX$11)*IF(Table2[[#This Row],[CorrectWinnerPrediction]]="Y", 1, 0))+(($AX$12)*IF(Table2[[#This Row],[CorrectAwayScorePrediction]]="Y", 1, 0))+(($AX$13)*IF(Table2[[#This Row],[CorrectHomeScorePrediction]]="Y", 1, 0))</f>
        <v>0</v>
      </c>
      <c r="AD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$AV$31:$AV$40)), 0) &gt; 0, 1, 0) + IF(IFERROR(FIND(Table2[[#This Row],[HomeTeam]], _xlfn.TEXTJOIN(";", 1, $AV$31:$AV$40)), 0) &gt; 0, 1, 0)</f>
        <v>0</v>
      </c>
    </row>
    <row r="81" spans="1:40"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(($AX$11)*IF(Table2[[#This Row],[CorrectWinnerPrediction]]="Y", 1, 0))+(($AX$12)*IF(Table2[[#This Row],[CorrectAwayScorePrediction]]="Y", 1, 0))+(($AX$13)*IF(Table2[[#This Row],[CorrectHomeScorePrediction]]="Y", 1, 0))</f>
        <v>0.1</v>
      </c>
      <c r="AD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$AV$31:$AV$40)), 0) &gt; 0, 1, 0) + IF(IFERROR(FIND(Table2[[#This Row],[HomeTeam]], _xlfn.TEXTJOIN(";", 1, $AV$31:$AV$40)), 0) &gt; 0, 1, 0)</f>
        <v>1</v>
      </c>
    </row>
    <row r="82" spans="1:40"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(($AX$11)*IF(Table2[[#This Row],[CorrectWinnerPrediction]]="Y", 1, 0))+(($AX$12)*IF(Table2[[#This Row],[CorrectAwayScorePrediction]]="Y", 1, 0))+(($AX$13)*IF(Table2[[#This Row],[CorrectHomeScorePrediction]]="Y", 1, 0))</f>
        <v>0</v>
      </c>
      <c r="AD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$AV$31:$AV$40)), 0) &gt; 0, 1, 0) + IF(IFERROR(FIND(Table2[[#This Row],[HomeTeam]], _xlfn.TEXTJOIN(";", 1, $AV$31:$AV$40)), 0) &gt; 0, 1, 0)</f>
        <v>0</v>
      </c>
    </row>
    <row r="83" spans="1:40"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(($AX$11)*IF(Table2[[#This Row],[CorrectWinnerPrediction]]="Y", 1, 0))+(($AX$12)*IF(Table2[[#This Row],[CorrectAwayScorePrediction]]="Y", 1, 0))+(($AX$13)*IF(Table2[[#This Row],[CorrectHomeScorePrediction]]="Y", 1, 0))</f>
        <v>0.8</v>
      </c>
      <c r="AD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$AV$31:$AV$40)), 0) &gt; 0, 1, 0) + IF(IFERROR(FIND(Table2[[#This Row],[HomeTeam]], _xlfn.TEXTJOIN(";", 1, $AV$31:$AV$40)), 0) &gt; 0, 1, 0)</f>
        <v>1</v>
      </c>
    </row>
    <row r="84" spans="1:40"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(($AX$11)*IF(Table2[[#This Row],[CorrectWinnerPrediction]]="Y", 1, 0))+(($AX$12)*IF(Table2[[#This Row],[CorrectAwayScorePrediction]]="Y", 1, 0))+(($AX$13)*IF(Table2[[#This Row],[CorrectHomeScorePrediction]]="Y", 1, 0))</f>
        <v>0.8</v>
      </c>
      <c r="AD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$AV$31:$AV$40)), 0) &gt; 0, 1, 0) + IF(IFERROR(FIND(Table2[[#This Row],[HomeTeam]], _xlfn.TEXTJOIN(";", 1, $AV$31:$AV$40)), 0) &gt; 0, 1, 0)</f>
        <v>1</v>
      </c>
    </row>
    <row r="85" spans="1:40"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(($AX$11)*IF(Table2[[#This Row],[CorrectWinnerPrediction]]="Y", 1, 0))+(($AX$12)*IF(Table2[[#This Row],[CorrectAwayScorePrediction]]="Y", 1, 0))+(($AX$13)*IF(Table2[[#This Row],[CorrectHomeScorePrediction]]="Y", 1, 0))</f>
        <v>0</v>
      </c>
      <c r="AD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$AV$31:$AV$40)), 0) &gt; 0, 1, 0) + IF(IFERROR(FIND(Table2[[#This Row],[HomeTeam]], _xlfn.TEXTJOIN(";", 1, $AV$31:$AV$40)), 0) &gt; 0, 1, 0)</f>
        <v>0</v>
      </c>
    </row>
    <row r="86" spans="1:40"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(($AX$11)*IF(Table2[[#This Row],[CorrectWinnerPrediction]]="Y", 1, 0))+(($AX$12)*IF(Table2[[#This Row],[CorrectAwayScorePrediction]]="Y", 1, 0))+(($AX$13)*IF(Table2[[#This Row],[CorrectHomeScorePrediction]]="Y", 1, 0))</f>
        <v>0</v>
      </c>
      <c r="AD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$AV$31:$AV$40)), 0) &gt; 0, 1, 0) + IF(IFERROR(FIND(Table2[[#This Row],[HomeTeam]], _xlfn.TEXTJOIN(";", 1, $AV$31:$AV$40)), 0) &gt; 0, 1, 0)</f>
        <v>0</v>
      </c>
    </row>
    <row r="87" spans="1:40"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(($AX$11)*IF(Table2[[#This Row],[CorrectWinnerPrediction]]="Y", 1, 0))+(($AX$12)*IF(Table2[[#This Row],[CorrectAwayScorePrediction]]="Y", 1, 0))+(($AX$13)*IF(Table2[[#This Row],[CorrectHomeScorePrediction]]="Y", 1, 0))</f>
        <v>0</v>
      </c>
      <c r="AD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$AV$31:$AV$40)), 0) &gt; 0, 1, 0) + IF(IFERROR(FIND(Table2[[#This Row],[HomeTeam]], _xlfn.TEXTJOIN(";", 1, $AV$31:$AV$40)), 0) &gt; 0, 1, 0)</f>
        <v>0</v>
      </c>
    </row>
    <row r="88" spans="1:40"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(($AX$11)*IF(Table2[[#This Row],[CorrectWinnerPrediction]]="Y", 1, 0))+(($AX$12)*IF(Table2[[#This Row],[CorrectAwayScorePrediction]]="Y", 1, 0))+(($AX$13)*IF(Table2[[#This Row],[CorrectHomeScorePrediction]]="Y", 1, 0))</f>
        <v>0.8</v>
      </c>
      <c r="AD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$AV$31:$AV$40)), 0) &gt; 0, 1, 0) + IF(IFERROR(FIND(Table2[[#This Row],[HomeTeam]], _xlfn.TEXTJOIN(";", 1, $AV$31:$AV$40)), 0) &gt; 0, 1, 0)</f>
        <v>0</v>
      </c>
    </row>
    <row r="89" spans="1:40"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(($AX$11)*IF(Table2[[#This Row],[CorrectWinnerPrediction]]="Y", 1, 0))+(($AX$12)*IF(Table2[[#This Row],[CorrectAwayScorePrediction]]="Y", 1, 0))+(($AX$13)*IF(Table2[[#This Row],[CorrectHomeScorePrediction]]="Y", 1, 0))</f>
        <v>0</v>
      </c>
      <c r="AD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$AV$31:$AV$40)), 0) &gt; 0, 1, 0) + IF(IFERROR(FIND(Table2[[#This Row],[HomeTeam]], _xlfn.TEXTJOIN(";", 1, $AV$31:$AV$40)), 0) &gt; 0, 1, 0)</f>
        <v>1</v>
      </c>
    </row>
    <row r="90" spans="1:40"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(($AX$11)*IF(Table2[[#This Row],[CorrectWinnerPrediction]]="Y", 1, 0))+(($AX$12)*IF(Table2[[#This Row],[CorrectAwayScorePrediction]]="Y", 1, 0))+(($AX$13)*IF(Table2[[#This Row],[CorrectHomeScorePrediction]]="Y", 1, 0))</f>
        <v>0.8</v>
      </c>
      <c r="AD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$AV$31:$AV$40)), 0) &gt; 0, 1, 0) + IF(IFERROR(FIND(Table2[[#This Row],[HomeTeam]], _xlfn.TEXTJOIN(";", 1, $AV$31:$AV$40)), 0) &gt; 0, 1, 0)</f>
        <v>1</v>
      </c>
    </row>
    <row r="91" spans="1:40"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(($AX$11)*IF(Table2[[#This Row],[CorrectWinnerPrediction]]="Y", 1, 0))+(($AX$12)*IF(Table2[[#This Row],[CorrectAwayScorePrediction]]="Y", 1, 0))+(($AX$13)*IF(Table2[[#This Row],[CorrectHomeScorePrediction]]="Y", 1, 0))</f>
        <v>0.8</v>
      </c>
      <c r="AD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$AV$31:$AV$40)), 0) &gt; 0, 1, 0) + IF(IFERROR(FIND(Table2[[#This Row],[HomeTeam]], _xlfn.TEXTJOIN(";", 1, $AV$31:$AV$40)), 0) &gt; 0, 1, 0)</f>
        <v>0</v>
      </c>
    </row>
    <row r="92" spans="1:40"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(($AX$11)*IF(Table2[[#This Row],[CorrectWinnerPrediction]]="Y", 1, 0))+(($AX$12)*IF(Table2[[#This Row],[CorrectAwayScorePrediction]]="Y", 1, 0))+(($AX$13)*IF(Table2[[#This Row],[CorrectHomeScorePrediction]]="Y", 1, 0))</f>
        <v>0.8</v>
      </c>
      <c r="AD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$AV$31:$AV$40)), 0) &gt; 0, 1, 0) + IF(IFERROR(FIND(Table2[[#This Row],[HomeTeam]], _xlfn.TEXTJOIN(";", 1, $AV$31:$AV$40)), 0) &gt; 0, 1, 0)</f>
        <v>0</v>
      </c>
    </row>
    <row r="93" spans="1:40"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(($AX$11)*IF(Table2[[#This Row],[CorrectWinnerPrediction]]="Y", 1, 0))+(($AX$12)*IF(Table2[[#This Row],[CorrectAwayScorePrediction]]="Y", 1, 0))+(($AX$13)*IF(Table2[[#This Row],[CorrectHomeScorePrediction]]="Y", 1, 0))</f>
        <v>0</v>
      </c>
      <c r="AD93"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$AV$31:$AV$40)), 0) &gt; 0, 1, 0) + IF(IFERROR(FIND(Table2[[#This Row],[HomeTeam]], _xlfn.TEXTJOIN(";", 1, $AV$31:$AV$40)), 0) &gt; 0, 1, 0)</f>
        <v>1</v>
      </c>
    </row>
    <row r="94" spans="1:40"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(($AX$11)*IF(Table2[[#This Row],[CorrectWinnerPrediction]]="Y", 1, 0))+(($AX$12)*IF(Table2[[#This Row],[CorrectAwayScorePrediction]]="Y", 1, 0))+(($AX$13)*IF(Table2[[#This Row],[CorrectHomeScorePrediction]]="Y", 1, 0))</f>
        <v>0.8</v>
      </c>
      <c r="AD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$AV$31:$AV$40)), 0) &gt; 0, 1, 0) + IF(IFERROR(FIND(Table2[[#This Row],[HomeTeam]], _xlfn.TEXTJOIN(";", 1, $AV$31:$AV$40)), 0) &gt; 0, 1, 0)</f>
        <v>0</v>
      </c>
    </row>
    <row r="95" spans="1:40"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(($AX$11)*IF(Table2[[#This Row],[CorrectWinnerPrediction]]="Y", 1, 0))+(($AX$12)*IF(Table2[[#This Row],[CorrectAwayScorePrediction]]="Y", 1, 0))+(($AX$13)*IF(Table2[[#This Row],[CorrectHomeScorePrediction]]="Y", 1, 0))</f>
        <v>0.8</v>
      </c>
      <c r="AD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$AV$31:$AV$40)), 0) &gt; 0, 1, 0) + IF(IFERROR(FIND(Table2[[#This Row],[HomeTeam]], _xlfn.TEXTJOIN(";", 1, $AV$31:$AV$40)), 0) &gt; 0, 1, 0)</f>
        <v>0</v>
      </c>
    </row>
    <row r="96" spans="1:40"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(($AX$11)*IF(Table2[[#This Row],[CorrectWinnerPrediction]]="Y", 1, 0))+(($AX$12)*IF(Table2[[#This Row],[CorrectAwayScorePrediction]]="Y", 1, 0))+(($AX$13)*IF(Table2[[#This Row],[CorrectHomeScorePrediction]]="Y", 1, 0))</f>
        <v>0.8</v>
      </c>
      <c r="AD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$AV$31:$AV$40)), 0) &gt; 0, 1, 0) + IF(IFERROR(FIND(Table2[[#This Row],[HomeTeam]], _xlfn.TEXTJOIN(";", 1, $AV$31:$AV$40)), 0) &gt; 0, 1, 0)</f>
        <v>0</v>
      </c>
    </row>
    <row r="97" spans="1:40"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(($AX$11)*IF(Table2[[#This Row],[CorrectWinnerPrediction]]="Y", 1, 0))+(($AX$12)*IF(Table2[[#This Row],[CorrectAwayScorePrediction]]="Y", 1, 0))+(($AX$13)*IF(Table2[[#This Row],[CorrectHomeScorePrediction]]="Y", 1, 0))</f>
        <v>0</v>
      </c>
      <c r="AD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$AV$31:$AV$40)), 0) &gt; 0, 1, 0) + IF(IFERROR(FIND(Table2[[#This Row],[HomeTeam]], _xlfn.TEXTJOIN(";", 1, $AV$31:$AV$40)), 0) &gt; 0, 1, 0)</f>
        <v>0</v>
      </c>
    </row>
    <row r="98" spans="1:40"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(($AX$11)*IF(Table2[[#This Row],[CorrectWinnerPrediction]]="Y", 1, 0))+(($AX$12)*IF(Table2[[#This Row],[CorrectAwayScorePrediction]]="Y", 1, 0))+(($AX$13)*IF(Table2[[#This Row],[CorrectHomeScorePrediction]]="Y", 1, 0))</f>
        <v>0.8</v>
      </c>
      <c r="AD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$AV$31:$AV$40)), 0) &gt; 0, 1, 0) + IF(IFERROR(FIND(Table2[[#This Row],[HomeTeam]], _xlfn.TEXTJOIN(";", 1, $AV$31:$AV$40)), 0) &gt; 0, 1, 0)</f>
        <v>1</v>
      </c>
    </row>
    <row r="99" spans="1:40"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(($AX$11)*IF(Table2[[#This Row],[CorrectWinnerPrediction]]="Y", 1, 0))+(($AX$12)*IF(Table2[[#This Row],[CorrectAwayScorePrediction]]="Y", 1, 0))+(($AX$13)*IF(Table2[[#This Row],[CorrectHomeScorePrediction]]="Y", 1, 0))</f>
        <v>0</v>
      </c>
      <c r="AD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$AV$31:$AV$40)), 0) &gt; 0, 1, 0) + IF(IFERROR(FIND(Table2[[#This Row],[HomeTeam]], _xlfn.TEXTJOIN(";", 1, $AV$31:$AV$40)), 0) &gt; 0, 1, 0)</f>
        <v>1</v>
      </c>
    </row>
    <row r="100" spans="1:40"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(($AX$11)*IF(Table2[[#This Row],[CorrectWinnerPrediction]]="Y", 1, 0))+(($AX$12)*IF(Table2[[#This Row],[CorrectAwayScorePrediction]]="Y", 1, 0))+(($AX$13)*IF(Table2[[#This Row],[CorrectHomeScorePrediction]]="Y", 1, 0))</f>
        <v>0.1</v>
      </c>
      <c r="AD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$AV$31:$AV$40)), 0) &gt; 0, 1, 0) + IF(IFERROR(FIND(Table2[[#This Row],[HomeTeam]], _xlfn.TEXTJOIN(";", 1, $AV$31:$AV$40)), 0) &gt; 0, 1, 0)</f>
        <v>0</v>
      </c>
    </row>
    <row r="101" spans="1:40"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(($AX$11)*IF(Table2[[#This Row],[CorrectWinnerPrediction]]="Y", 1, 0))+(($AX$12)*IF(Table2[[#This Row],[CorrectAwayScorePrediction]]="Y", 1, 0))+(($AX$13)*IF(Table2[[#This Row],[CorrectHomeScorePrediction]]="Y", 1, 0))</f>
        <v>0</v>
      </c>
      <c r="AD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$AV$31:$AV$40)), 0) &gt; 0, 1, 0) + IF(IFERROR(FIND(Table2[[#This Row],[HomeTeam]], _xlfn.TEXTJOIN(";", 1, $AV$31:$AV$40)), 0) &gt; 0, 1, 0)</f>
        <v>1</v>
      </c>
    </row>
    <row r="102" spans="1:40"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(($AX$11)*IF(Table2[[#This Row],[CorrectWinnerPrediction]]="Y", 1, 0))+(($AX$12)*IF(Table2[[#This Row],[CorrectAwayScorePrediction]]="Y", 1, 0))+(($AX$13)*IF(Table2[[#This Row],[CorrectHomeScorePrediction]]="Y", 1, 0))</f>
        <v>0.8</v>
      </c>
      <c r="AD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$AV$31:$AV$40)), 0) &gt; 0, 1, 0) + IF(IFERROR(FIND(Table2[[#This Row],[HomeTeam]], _xlfn.TEXTJOIN(";", 1, $AV$31:$AV$40)), 0) &gt; 0, 1, 0)</f>
        <v>1</v>
      </c>
    </row>
    <row r="103" spans="1:40"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(($AX$11)*IF(Table2[[#This Row],[CorrectWinnerPrediction]]="Y", 1, 0))+(($AX$12)*IF(Table2[[#This Row],[CorrectAwayScorePrediction]]="Y", 1, 0))+(($AX$13)*IF(Table2[[#This Row],[CorrectHomeScorePrediction]]="Y", 1, 0))</f>
        <v>0</v>
      </c>
      <c r="AD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$AV$31:$AV$40)), 0) &gt; 0, 1, 0) + IF(IFERROR(FIND(Table2[[#This Row],[HomeTeam]], _xlfn.TEXTJOIN(";", 1, $AV$31:$AV$40)), 0) &gt; 0, 1, 0)</f>
        <v>0</v>
      </c>
    </row>
    <row r="104" spans="1:40"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(($AX$11)*IF(Table2[[#This Row],[CorrectWinnerPrediction]]="Y", 1, 0))+(($AX$12)*IF(Table2[[#This Row],[CorrectAwayScorePrediction]]="Y", 1, 0))+(($AX$13)*IF(Table2[[#This Row],[CorrectHomeScorePrediction]]="Y", 1, 0))</f>
        <v>0.9</v>
      </c>
      <c r="AD1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$AV$31:$AV$40)), 0) &gt; 0, 1, 0) + IF(IFERROR(FIND(Table2[[#This Row],[HomeTeam]], _xlfn.TEXTJOIN(";", 1, $AV$31:$AV$40)), 0) &gt; 0, 1, 0)</f>
        <v>1</v>
      </c>
    </row>
    <row r="105" spans="1:40"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(($AX$11)*IF(Table2[[#This Row],[CorrectWinnerPrediction]]="Y", 1, 0))+(($AX$12)*IF(Table2[[#This Row],[CorrectAwayScorePrediction]]="Y", 1, 0))+(($AX$13)*IF(Table2[[#This Row],[CorrectHomeScorePrediction]]="Y", 1, 0))</f>
        <v>0</v>
      </c>
      <c r="AD1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$AV$31:$AV$40)), 0) &gt; 0, 1, 0) + IF(IFERROR(FIND(Table2[[#This Row],[HomeTeam]], _xlfn.TEXTJOIN(";", 1, $AV$31:$AV$40)), 0) &gt; 0, 1, 0)</f>
        <v>1</v>
      </c>
    </row>
    <row r="106" spans="1:40"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(($AX$11)*IF(Table2[[#This Row],[CorrectWinnerPrediction]]="Y", 1, 0))+(($AX$12)*IF(Table2[[#This Row],[CorrectAwayScorePrediction]]="Y", 1, 0))+(($AX$13)*IF(Table2[[#This Row],[CorrectHomeScorePrediction]]="Y", 1, 0))</f>
        <v>0</v>
      </c>
      <c r="AD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$AV$31:$AV$40)), 0) &gt; 0, 1, 0) + IF(IFERROR(FIND(Table2[[#This Row],[HomeTeam]], _xlfn.TEXTJOIN(";", 1, $AV$31:$AV$40)), 0) &gt; 0, 1, 0)</f>
        <v>1</v>
      </c>
    </row>
    <row r="107" spans="1:40"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(($AX$11)*IF(Table2[[#This Row],[CorrectWinnerPrediction]]="Y", 1, 0))+(($AX$12)*IF(Table2[[#This Row],[CorrectAwayScorePrediction]]="Y", 1, 0))+(($AX$13)*IF(Table2[[#This Row],[CorrectHomeScorePrediction]]="Y", 1, 0))</f>
        <v>0.9</v>
      </c>
      <c r="AD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$AV$31:$AV$40)), 0) &gt; 0, 1, 0) + IF(IFERROR(FIND(Table2[[#This Row],[HomeTeam]], _xlfn.TEXTJOIN(";", 1, $AV$31:$AV$40)), 0) &gt; 0, 1, 0)</f>
        <v>0</v>
      </c>
    </row>
    <row r="108" spans="1:40"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(($AX$11)*IF(Table2[[#This Row],[CorrectWinnerPrediction]]="Y", 1, 0))+(($AX$12)*IF(Table2[[#This Row],[CorrectAwayScorePrediction]]="Y", 1, 0))+(($AX$13)*IF(Table2[[#This Row],[CorrectHomeScorePrediction]]="Y", 1, 0))</f>
        <v>0</v>
      </c>
      <c r="AD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$AV$31:$AV$40)), 0) &gt; 0, 1, 0) + IF(IFERROR(FIND(Table2[[#This Row],[HomeTeam]], _xlfn.TEXTJOIN(";", 1, $AV$31:$AV$40)), 0) &gt; 0, 1, 0)</f>
        <v>0</v>
      </c>
    </row>
    <row r="109" spans="1:40"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(($AX$11)*IF(Table2[[#This Row],[CorrectWinnerPrediction]]="Y", 1, 0))+(($AX$12)*IF(Table2[[#This Row],[CorrectAwayScorePrediction]]="Y", 1, 0))+(($AX$13)*IF(Table2[[#This Row],[CorrectHomeScorePrediction]]="Y", 1, 0))</f>
        <v>0.8</v>
      </c>
      <c r="AD1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$AV$31:$AV$40)), 0) &gt; 0, 1, 0) + IF(IFERROR(FIND(Table2[[#This Row],[HomeTeam]], _xlfn.TEXTJOIN(";", 1, $AV$31:$AV$40)), 0) &gt; 0, 1, 0)</f>
        <v>0</v>
      </c>
    </row>
    <row r="110" spans="1:40"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(($AX$11)*IF(Table2[[#This Row],[CorrectWinnerPrediction]]="Y", 1, 0))+(($AX$12)*IF(Table2[[#This Row],[CorrectAwayScorePrediction]]="Y", 1, 0))+(($AX$13)*IF(Table2[[#This Row],[CorrectHomeScorePrediction]]="Y", 1, 0))</f>
        <v>0</v>
      </c>
      <c r="AD110"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$AV$31:$AV$40)), 0) &gt; 0, 1, 0) + IF(IFERROR(FIND(Table2[[#This Row],[HomeTeam]], _xlfn.TEXTJOIN(";", 1, $AV$31:$AV$40)), 0) &gt; 0, 1, 0)</f>
        <v>0</v>
      </c>
    </row>
    <row r="111" spans="1:40"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(($AX$11)*IF(Table2[[#This Row],[CorrectWinnerPrediction]]="Y", 1, 0))+(($AX$12)*IF(Table2[[#This Row],[CorrectAwayScorePrediction]]="Y", 1, 0))+(($AX$13)*IF(Table2[[#This Row],[CorrectHomeScorePrediction]]="Y", 1, 0))</f>
        <v>0</v>
      </c>
      <c r="AD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$AV$31:$AV$40)), 0) &gt; 0, 1, 0) + IF(IFERROR(FIND(Table2[[#This Row],[HomeTeam]], _xlfn.TEXTJOIN(";", 1, $AV$31:$AV$40)), 0) &gt; 0, 1, 0)</f>
        <v>0</v>
      </c>
    </row>
    <row r="112" spans="1:40"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(($AX$11)*IF(Table2[[#This Row],[CorrectWinnerPrediction]]="Y", 1, 0))+(($AX$12)*IF(Table2[[#This Row],[CorrectAwayScorePrediction]]="Y", 1, 0))+(($AX$13)*IF(Table2[[#This Row],[CorrectHomeScorePrediction]]="Y", 1, 0))</f>
        <v>0.9</v>
      </c>
      <c r="AD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$AV$31:$AV$40)), 0) &gt; 0, 1, 0) + IF(IFERROR(FIND(Table2[[#This Row],[HomeTeam]], _xlfn.TEXTJOIN(";", 1, $AV$31:$AV$40)), 0) &gt; 0, 1, 0)</f>
        <v>1</v>
      </c>
    </row>
    <row r="113" spans="1:40"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(($AX$11)*IF(Table2[[#This Row],[CorrectWinnerPrediction]]="Y", 1, 0))+(($AX$12)*IF(Table2[[#This Row],[CorrectAwayScorePrediction]]="Y", 1, 0))+(($AX$13)*IF(Table2[[#This Row],[CorrectHomeScorePrediction]]="Y", 1, 0))</f>
        <v>0.1</v>
      </c>
      <c r="AD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$AV$31:$AV$40)), 0) &gt; 0, 1, 0) + IF(IFERROR(FIND(Table2[[#This Row],[HomeTeam]], _xlfn.TEXTJOIN(";", 1, $AV$31:$AV$40)), 0) &gt; 0, 1, 0)</f>
        <v>0</v>
      </c>
    </row>
    <row r="114" spans="1:40"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(($AX$11)*IF(Table2[[#This Row],[CorrectWinnerPrediction]]="Y", 1, 0))+(($AX$12)*IF(Table2[[#This Row],[CorrectAwayScorePrediction]]="Y", 1, 0))+(($AX$13)*IF(Table2[[#This Row],[CorrectHomeScorePrediction]]="Y", 1, 0))</f>
        <v>0.9</v>
      </c>
      <c r="AD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$AV$31:$AV$40)), 0) &gt; 0, 1, 0) + IF(IFERROR(FIND(Table2[[#This Row],[HomeTeam]], _xlfn.TEXTJOIN(";", 1, $AV$31:$AV$40)), 0) &gt; 0, 1, 0)</f>
        <v>0</v>
      </c>
    </row>
    <row r="115" spans="1:40"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(($AX$11)*IF(Table2[[#This Row],[CorrectWinnerPrediction]]="Y", 1, 0))+(($AX$12)*IF(Table2[[#This Row],[CorrectAwayScorePrediction]]="Y", 1, 0))+(($AX$13)*IF(Table2[[#This Row],[CorrectHomeScorePrediction]]="Y", 1, 0))</f>
        <v>0</v>
      </c>
      <c r="AD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$AV$31:$AV$40)), 0) &gt; 0, 1, 0) + IF(IFERROR(FIND(Table2[[#This Row],[HomeTeam]], _xlfn.TEXTJOIN(";", 1, $AV$31:$AV$40)), 0) &gt; 0, 1, 0)</f>
        <v>0</v>
      </c>
    </row>
    <row r="116" spans="1:40"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(($AX$11)*IF(Table2[[#This Row],[CorrectWinnerPrediction]]="Y", 1, 0))+(($AX$12)*IF(Table2[[#This Row],[CorrectAwayScorePrediction]]="Y", 1, 0))+(($AX$13)*IF(Table2[[#This Row],[CorrectHomeScorePrediction]]="Y", 1, 0))</f>
        <v>0</v>
      </c>
      <c r="AD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$AV$31:$AV$40)), 0) &gt; 0, 1, 0) + IF(IFERROR(FIND(Table2[[#This Row],[HomeTeam]], _xlfn.TEXTJOIN(";", 1, $AV$31:$AV$40)), 0) &gt; 0, 1, 0)</f>
        <v>1</v>
      </c>
    </row>
    <row r="117" spans="1:40"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(($AX$11)*IF(Table2[[#This Row],[CorrectWinnerPrediction]]="Y", 1, 0))+(($AX$12)*IF(Table2[[#This Row],[CorrectAwayScorePrediction]]="Y", 1, 0))+(($AX$13)*IF(Table2[[#This Row],[CorrectHomeScorePrediction]]="Y", 1, 0))</f>
        <v>0.9</v>
      </c>
      <c r="AD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$AV$31:$AV$40)), 0) &gt; 0, 1, 0) + IF(IFERROR(FIND(Table2[[#This Row],[HomeTeam]], _xlfn.TEXTJOIN(";", 1, $AV$31:$AV$40)), 0) &gt; 0, 1, 0)</f>
        <v>0</v>
      </c>
    </row>
    <row r="118" spans="1:40"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(($AX$11)*IF(Table2[[#This Row],[CorrectWinnerPrediction]]="Y", 1, 0))+(($AX$12)*IF(Table2[[#This Row],[CorrectAwayScorePrediction]]="Y", 1, 0))+(($AX$13)*IF(Table2[[#This Row],[CorrectHomeScorePrediction]]="Y", 1, 0))</f>
        <v>0.8</v>
      </c>
      <c r="AD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$AV$31:$AV$40)), 0) &gt; 0, 1, 0) + IF(IFERROR(FIND(Table2[[#This Row],[HomeTeam]], _xlfn.TEXTJOIN(";", 1, $AV$31:$AV$40)), 0) &gt; 0, 1, 0)</f>
        <v>1</v>
      </c>
    </row>
    <row r="119" spans="1:40"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(($AX$11)*IF(Table2[[#This Row],[CorrectWinnerPrediction]]="Y", 1, 0))+(($AX$12)*IF(Table2[[#This Row],[CorrectAwayScorePrediction]]="Y", 1, 0))+(($AX$13)*IF(Table2[[#This Row],[CorrectHomeScorePrediction]]="Y", 1, 0))</f>
        <v>0.9</v>
      </c>
      <c r="AD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$AV$31:$AV$40)), 0) &gt; 0, 1, 0) + IF(IFERROR(FIND(Table2[[#This Row],[HomeTeam]], _xlfn.TEXTJOIN(";", 1, $AV$31:$AV$40)), 0) &gt; 0, 1, 0)</f>
        <v>0</v>
      </c>
    </row>
    <row r="120" spans="1:40"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(($AX$11)*IF(Table2[[#This Row],[CorrectWinnerPrediction]]="Y", 1, 0))+(($AX$12)*IF(Table2[[#This Row],[CorrectAwayScorePrediction]]="Y", 1, 0))+(($AX$13)*IF(Table2[[#This Row],[CorrectHomeScorePrediction]]="Y", 1, 0))</f>
        <v>0.9</v>
      </c>
      <c r="AD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$AV$31:$AV$40)), 0) &gt; 0, 1, 0) + IF(IFERROR(FIND(Table2[[#This Row],[HomeTeam]], _xlfn.TEXTJOIN(";", 1, $AV$31:$AV$40)), 0) &gt; 0, 1, 0)</f>
        <v>1</v>
      </c>
    </row>
    <row r="121" spans="1:40"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(($AX$11)*IF(Table2[[#This Row],[CorrectWinnerPrediction]]="Y", 1, 0))+(($AX$12)*IF(Table2[[#This Row],[CorrectAwayScorePrediction]]="Y", 1, 0))+(($AX$13)*IF(Table2[[#This Row],[CorrectHomeScorePrediction]]="Y", 1, 0))</f>
        <v>1</v>
      </c>
      <c r="AD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$AV$31:$AV$40)), 0) &gt; 0, 1, 0) + IF(IFERROR(FIND(Table2[[#This Row],[HomeTeam]], _xlfn.TEXTJOIN(";", 1, $AV$31:$AV$40)), 0) &gt; 0, 1, 0)</f>
        <v>0</v>
      </c>
    </row>
    <row r="122" spans="1:40"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(($AX$11)*IF(Table2[[#This Row],[CorrectWinnerPrediction]]="Y", 1, 0))+(($AX$12)*IF(Table2[[#This Row],[CorrectAwayScorePrediction]]="Y", 1, 0))+(($AX$13)*IF(Table2[[#This Row],[CorrectHomeScorePrediction]]="Y", 1, 0))</f>
        <v>0.9</v>
      </c>
      <c r="AD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$AV$31:$AV$40)), 0) &gt; 0, 1, 0) + IF(IFERROR(FIND(Table2[[#This Row],[HomeTeam]], _xlfn.TEXTJOIN(";", 1, $AV$31:$AV$40)), 0) &gt; 0, 1, 0)</f>
        <v>0</v>
      </c>
    </row>
    <row r="123" spans="1:40"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(($AX$11)*IF(Table2[[#This Row],[CorrectWinnerPrediction]]="Y", 1, 0))+(($AX$12)*IF(Table2[[#This Row],[CorrectAwayScorePrediction]]="Y", 1, 0))+(($AX$13)*IF(Table2[[#This Row],[CorrectHomeScorePrediction]]="Y", 1, 0))</f>
        <v>0.8</v>
      </c>
      <c r="AD1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$AV$31:$AV$40)), 0) &gt; 0, 1, 0) + IF(IFERROR(FIND(Table2[[#This Row],[HomeTeam]], _xlfn.TEXTJOIN(";", 1, $AV$31:$AV$40)), 0) &gt; 0, 1, 0)</f>
        <v>1</v>
      </c>
    </row>
    <row r="124" spans="1:40"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(($AX$11)*IF(Table2[[#This Row],[CorrectWinnerPrediction]]="Y", 1, 0))+(($AX$12)*IF(Table2[[#This Row],[CorrectAwayScorePrediction]]="Y", 1, 0))+(($AX$13)*IF(Table2[[#This Row],[CorrectHomeScorePrediction]]="Y", 1, 0))</f>
        <v>0.8</v>
      </c>
      <c r="AD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$AV$31:$AV$40)), 0) &gt; 0, 1, 0) + IF(IFERROR(FIND(Table2[[#This Row],[HomeTeam]], _xlfn.TEXTJOIN(";", 1, $AV$31:$AV$40)), 0) &gt; 0, 1, 0)</f>
        <v>0</v>
      </c>
    </row>
    <row r="125" spans="1:40"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(($AX$11)*IF(Table2[[#This Row],[CorrectWinnerPrediction]]="Y", 1, 0))+(($AX$12)*IF(Table2[[#This Row],[CorrectAwayScorePrediction]]="Y", 1, 0))+(($AX$13)*IF(Table2[[#This Row],[CorrectHomeScorePrediction]]="Y", 1, 0))</f>
        <v>0</v>
      </c>
      <c r="AD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$AV$31:$AV$40)), 0) &gt; 0, 1, 0) + IF(IFERROR(FIND(Table2[[#This Row],[HomeTeam]], _xlfn.TEXTJOIN(";", 1, $AV$31:$AV$40)), 0) &gt; 0, 1, 0)</f>
        <v>0</v>
      </c>
    </row>
    <row r="126" spans="1:40"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(($AX$11)*IF(Table2[[#This Row],[CorrectWinnerPrediction]]="Y", 1, 0))+(($AX$12)*IF(Table2[[#This Row],[CorrectAwayScorePrediction]]="Y", 1, 0))+(($AX$13)*IF(Table2[[#This Row],[CorrectHomeScorePrediction]]="Y", 1, 0))</f>
        <v>0.1</v>
      </c>
      <c r="AD1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$AV$31:$AV$40)), 0) &gt; 0, 1, 0) + IF(IFERROR(FIND(Table2[[#This Row],[HomeTeam]], _xlfn.TEXTJOIN(";", 1, $AV$31:$AV$40)), 0) &gt; 0, 1, 0)</f>
        <v>0</v>
      </c>
    </row>
    <row r="127" spans="1:40"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(($AX$11)*IF(Table2[[#This Row],[CorrectWinnerPrediction]]="Y", 1, 0))+(($AX$12)*IF(Table2[[#This Row],[CorrectAwayScorePrediction]]="Y", 1, 0))+(($AX$13)*IF(Table2[[#This Row],[CorrectHomeScorePrediction]]="Y", 1, 0))</f>
        <v>0</v>
      </c>
      <c r="AD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$AV$31:$AV$40)), 0) &gt; 0, 1, 0) + IF(IFERROR(FIND(Table2[[#This Row],[HomeTeam]], _xlfn.TEXTJOIN(";", 1, $AV$31:$AV$40)), 0) &gt; 0, 1, 0)</f>
        <v>1</v>
      </c>
    </row>
    <row r="128" spans="1:40"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(($AX$11)*IF(Table2[[#This Row],[CorrectWinnerPrediction]]="Y", 1, 0))+(($AX$12)*IF(Table2[[#This Row],[CorrectAwayScorePrediction]]="Y", 1, 0))+(($AX$13)*IF(Table2[[#This Row],[CorrectHomeScorePrediction]]="Y", 1, 0))</f>
        <v>0</v>
      </c>
      <c r="AD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$AV$31:$AV$40)), 0) &gt; 0, 1, 0) + IF(IFERROR(FIND(Table2[[#This Row],[HomeTeam]], _xlfn.TEXTJOIN(";", 1, $AV$31:$AV$40)), 0) &gt; 0, 1, 0)</f>
        <v>1</v>
      </c>
    </row>
    <row r="129" spans="1:40"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(($AX$11)*IF(Table2[[#This Row],[CorrectWinnerPrediction]]="Y", 1, 0))+(($AX$12)*IF(Table2[[#This Row],[CorrectAwayScorePrediction]]="Y", 1, 0))+(($AX$13)*IF(Table2[[#This Row],[CorrectHomeScorePrediction]]="Y", 1, 0))</f>
        <v>0.8</v>
      </c>
      <c r="AD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$AV$31:$AV$40)), 0) &gt; 0, 1, 0) + IF(IFERROR(FIND(Table2[[#This Row],[HomeTeam]], _xlfn.TEXTJOIN(";", 1, $AV$31:$AV$40)), 0) &gt; 0, 1, 0)</f>
        <v>0</v>
      </c>
    </row>
    <row r="130" spans="1:40"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(($AX$11)*IF(Table2[[#This Row],[CorrectWinnerPrediction]]="Y", 1, 0))+(($AX$12)*IF(Table2[[#This Row],[CorrectAwayScorePrediction]]="Y", 1, 0))+(($AX$13)*IF(Table2[[#This Row],[CorrectHomeScorePrediction]]="Y", 1, 0))</f>
        <v>0.8</v>
      </c>
      <c r="AD1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$AV$31:$AV$40)), 0) &gt; 0, 1, 0) + IF(IFERROR(FIND(Table2[[#This Row],[HomeTeam]], _xlfn.TEXTJOIN(";", 1, $AV$31:$AV$40)), 0) &gt; 0, 1, 0)</f>
        <v>0</v>
      </c>
    </row>
    <row r="131" spans="1:40"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(($AX$11)*IF(Table2[[#This Row],[CorrectWinnerPrediction]]="Y", 1, 0))+(($AX$12)*IF(Table2[[#This Row],[CorrectAwayScorePrediction]]="Y", 1, 0))+(($AX$13)*IF(Table2[[#This Row],[CorrectHomeScorePrediction]]="Y", 1, 0))</f>
        <v>0</v>
      </c>
      <c r="AD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$AV$31:$AV$40)), 0) &gt; 0, 1, 0) + IF(IFERROR(FIND(Table2[[#This Row],[HomeTeam]], _xlfn.TEXTJOIN(";", 1, $AV$31:$AV$40)), 0) &gt; 0, 1, 0)</f>
        <v>2</v>
      </c>
    </row>
    <row r="132" spans="1:40"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(($AX$11)*IF(Table2[[#This Row],[CorrectWinnerPrediction]]="Y", 1, 0))+(($AX$12)*IF(Table2[[#This Row],[CorrectAwayScorePrediction]]="Y", 1, 0))+(($AX$13)*IF(Table2[[#This Row],[CorrectHomeScorePrediction]]="Y", 1, 0))</f>
        <v>0.8</v>
      </c>
      <c r="AD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$AV$31:$AV$40)), 0) &gt; 0, 1, 0) + IF(IFERROR(FIND(Table2[[#This Row],[HomeTeam]], _xlfn.TEXTJOIN(";", 1, $AV$31:$AV$40)), 0) &gt; 0, 1, 0)</f>
        <v>0</v>
      </c>
    </row>
    <row r="133" spans="1:40"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(($AX$11)*IF(Table2[[#This Row],[CorrectWinnerPrediction]]="Y", 1, 0))+(($AX$12)*IF(Table2[[#This Row],[CorrectAwayScorePrediction]]="Y", 1, 0))+(($AX$13)*IF(Table2[[#This Row],[CorrectHomeScorePrediction]]="Y", 1, 0))</f>
        <v>0</v>
      </c>
      <c r="AD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$AV$31:$AV$40)), 0) &gt; 0, 1, 0) + IF(IFERROR(FIND(Table2[[#This Row],[HomeTeam]], _xlfn.TEXTJOIN(";", 1, $AV$31:$AV$40)), 0) &gt; 0, 1, 0)</f>
        <v>0</v>
      </c>
    </row>
    <row r="134" spans="1:40"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(($AX$11)*IF(Table2[[#This Row],[CorrectWinnerPrediction]]="Y", 1, 0))+(($AX$12)*IF(Table2[[#This Row],[CorrectAwayScorePrediction]]="Y", 1, 0))+(($AX$13)*IF(Table2[[#This Row],[CorrectHomeScorePrediction]]="Y", 1, 0))</f>
        <v>1</v>
      </c>
      <c r="AD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$AV$31:$AV$40)), 0) &gt; 0, 1, 0) + IF(IFERROR(FIND(Table2[[#This Row],[HomeTeam]], _xlfn.TEXTJOIN(";", 1, $AV$31:$AV$40)), 0) &gt; 0, 1, 0)</f>
        <v>0</v>
      </c>
    </row>
    <row r="135" spans="1:40"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(($AX$11)*IF(Table2[[#This Row],[CorrectWinnerPrediction]]="Y", 1, 0))+(($AX$12)*IF(Table2[[#This Row],[CorrectAwayScorePrediction]]="Y", 1, 0))+(($AX$13)*IF(Table2[[#This Row],[CorrectHomeScorePrediction]]="Y", 1, 0))</f>
        <v>0.1</v>
      </c>
      <c r="AD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$AV$31:$AV$40)), 0) &gt; 0, 1, 0) + IF(IFERROR(FIND(Table2[[#This Row],[HomeTeam]], _xlfn.TEXTJOIN(";", 1, $AV$31:$AV$40)), 0) &gt; 0, 1, 0)</f>
        <v>1</v>
      </c>
    </row>
    <row r="136" spans="1:40"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(($AX$11)*IF(Table2[[#This Row],[CorrectWinnerPrediction]]="Y", 1, 0))+(($AX$12)*IF(Table2[[#This Row],[CorrectAwayScorePrediction]]="Y", 1, 0))+(($AX$13)*IF(Table2[[#This Row],[CorrectHomeScorePrediction]]="Y", 1, 0))</f>
        <v>0.8</v>
      </c>
      <c r="AD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$AV$31:$AV$40)), 0) &gt; 0, 1, 0) + IF(IFERROR(FIND(Table2[[#This Row],[HomeTeam]], _xlfn.TEXTJOIN(";", 1, $AV$31:$AV$40)), 0) &gt; 0, 1, 0)</f>
        <v>0</v>
      </c>
    </row>
    <row r="137" spans="1:40"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(($AX$11)*IF(Table2[[#This Row],[CorrectWinnerPrediction]]="Y", 1, 0))+(($AX$12)*IF(Table2[[#This Row],[CorrectAwayScorePrediction]]="Y", 1, 0))+(($AX$13)*IF(Table2[[#This Row],[CorrectHomeScorePrediction]]="Y", 1, 0))</f>
        <v>1</v>
      </c>
      <c r="AD1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$AV$31:$AV$40)), 0) &gt; 0, 1, 0) + IF(IFERROR(FIND(Table2[[#This Row],[HomeTeam]], _xlfn.TEXTJOIN(";", 1, $AV$31:$AV$40)), 0) &gt; 0, 1, 0)</f>
        <v>0</v>
      </c>
    </row>
    <row r="138" spans="1:40"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(($AX$11)*IF(Table2[[#This Row],[CorrectWinnerPrediction]]="Y", 1, 0))+(($AX$12)*IF(Table2[[#This Row],[CorrectAwayScorePrediction]]="Y", 1, 0))+(($AX$13)*IF(Table2[[#This Row],[CorrectHomeScorePrediction]]="Y", 1, 0))</f>
        <v>0.9</v>
      </c>
      <c r="AD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$AV$31:$AV$40)), 0) &gt; 0, 1, 0) + IF(IFERROR(FIND(Table2[[#This Row],[HomeTeam]], _xlfn.TEXTJOIN(";", 1, $AV$31:$AV$40)), 0) &gt; 0, 1, 0)</f>
        <v>1</v>
      </c>
    </row>
    <row r="139" spans="1:40"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(($AX$11)*IF(Table2[[#This Row],[CorrectWinnerPrediction]]="Y", 1, 0))+(($AX$12)*IF(Table2[[#This Row],[CorrectAwayScorePrediction]]="Y", 1, 0))+(($AX$13)*IF(Table2[[#This Row],[CorrectHomeScorePrediction]]="Y", 1, 0))</f>
        <v>0.8</v>
      </c>
      <c r="AD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$AV$31:$AV$40)), 0) &gt; 0, 1, 0) + IF(IFERROR(FIND(Table2[[#This Row],[HomeTeam]], _xlfn.TEXTJOIN(";", 1, $AV$31:$AV$40)), 0) &gt; 0, 1, 0)</f>
        <v>0</v>
      </c>
    </row>
    <row r="140" spans="1:40"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(($AX$11)*IF(Table2[[#This Row],[CorrectWinnerPrediction]]="Y", 1, 0))+(($AX$12)*IF(Table2[[#This Row],[CorrectAwayScorePrediction]]="Y", 1, 0))+(($AX$13)*IF(Table2[[#This Row],[CorrectHomeScorePrediction]]="Y", 1, 0))</f>
        <v>1</v>
      </c>
      <c r="AD1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$AV$31:$AV$40)), 0) &gt; 0, 1, 0) + IF(IFERROR(FIND(Table2[[#This Row],[HomeTeam]], _xlfn.TEXTJOIN(";", 1, $AV$31:$AV$40)), 0) &gt; 0, 1, 0)</f>
        <v>1</v>
      </c>
    </row>
    <row r="141" spans="1:40"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(($AX$11)*IF(Table2[[#This Row],[CorrectWinnerPrediction]]="Y", 1, 0))+(($AX$12)*IF(Table2[[#This Row],[CorrectAwayScorePrediction]]="Y", 1, 0))+(($AX$13)*IF(Table2[[#This Row],[CorrectHomeScorePrediction]]="Y", 1, 0))</f>
        <v>0.9</v>
      </c>
      <c r="AD1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$AV$31:$AV$40)), 0) &gt; 0, 1, 0) + IF(IFERROR(FIND(Table2[[#This Row],[HomeTeam]], _xlfn.TEXTJOIN(";", 1, $AV$31:$AV$40)), 0) &gt; 0, 1, 0)</f>
        <v>1</v>
      </c>
    </row>
    <row r="142" spans="1:40"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(($AX$11)*IF(Table2[[#This Row],[CorrectWinnerPrediction]]="Y", 1, 0))+(($AX$12)*IF(Table2[[#This Row],[CorrectAwayScorePrediction]]="Y", 1, 0))+(($AX$13)*IF(Table2[[#This Row],[CorrectHomeScorePrediction]]="Y", 1, 0))</f>
        <v>0.9</v>
      </c>
      <c r="AD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$AV$31:$AV$40)), 0) &gt; 0, 1, 0) + IF(IFERROR(FIND(Table2[[#This Row],[HomeTeam]], _xlfn.TEXTJOIN(";", 1, $AV$31:$AV$40)), 0) &gt; 0, 1, 0)</f>
        <v>0</v>
      </c>
    </row>
    <row r="143" spans="1:40"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(($AX$11)*IF(Table2[[#This Row],[CorrectWinnerPrediction]]="Y", 1, 0))+(($AX$12)*IF(Table2[[#This Row],[CorrectAwayScorePrediction]]="Y", 1, 0))+(($AX$13)*IF(Table2[[#This Row],[CorrectHomeScorePrediction]]="Y", 1, 0))</f>
        <v>0</v>
      </c>
      <c r="AD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$AV$31:$AV$40)), 0) &gt; 0, 1, 0) + IF(IFERROR(FIND(Table2[[#This Row],[HomeTeam]], _xlfn.TEXTJOIN(";", 1, $AV$31:$AV$40)), 0) &gt; 0, 1, 0)</f>
        <v>0</v>
      </c>
    </row>
    <row r="144" spans="1:40"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(($AX$11)*IF(Table2[[#This Row],[CorrectWinnerPrediction]]="Y", 1, 0))+(($AX$12)*IF(Table2[[#This Row],[CorrectAwayScorePrediction]]="Y", 1, 0))+(($AX$13)*IF(Table2[[#This Row],[CorrectHomeScorePrediction]]="Y", 1, 0))</f>
        <v>0</v>
      </c>
      <c r="AD1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$AV$31:$AV$40)), 0) &gt; 0, 1, 0) + IF(IFERROR(FIND(Table2[[#This Row],[HomeTeam]], _xlfn.TEXTJOIN(";", 1, $AV$31:$AV$40)), 0) &gt; 0, 1, 0)</f>
        <v>1</v>
      </c>
    </row>
    <row r="145" spans="1:40"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(($AX$11)*IF(Table2[[#This Row],[CorrectWinnerPrediction]]="Y", 1, 0))+(($AX$12)*IF(Table2[[#This Row],[CorrectAwayScorePrediction]]="Y", 1, 0))+(($AX$13)*IF(Table2[[#This Row],[CorrectHomeScorePrediction]]="Y", 1, 0))</f>
        <v>0.1</v>
      </c>
      <c r="AD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$AV$31:$AV$40)), 0) &gt; 0, 1, 0) + IF(IFERROR(FIND(Table2[[#This Row],[HomeTeam]], _xlfn.TEXTJOIN(";", 1, $AV$31:$AV$40)), 0) &gt; 0, 1, 0)</f>
        <v>2</v>
      </c>
    </row>
    <row r="146" spans="1:40"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(($AX$11)*IF(Table2[[#This Row],[CorrectWinnerPrediction]]="Y", 1, 0))+(($AX$12)*IF(Table2[[#This Row],[CorrectAwayScorePrediction]]="Y", 1, 0))+(($AX$13)*IF(Table2[[#This Row],[CorrectHomeScorePrediction]]="Y", 1, 0))</f>
        <v>0</v>
      </c>
      <c r="AD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$AV$31:$AV$40)), 0) &gt; 0, 1, 0) + IF(IFERROR(FIND(Table2[[#This Row],[HomeTeam]], _xlfn.TEXTJOIN(";", 1, $AV$31:$AV$40)), 0) &gt; 0, 1, 0)</f>
        <v>0</v>
      </c>
    </row>
    <row r="147" spans="1:40"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(($AX$11)*IF(Table2[[#This Row],[CorrectWinnerPrediction]]="Y", 1, 0))+(($AX$12)*IF(Table2[[#This Row],[CorrectAwayScorePrediction]]="Y", 1, 0))+(($AX$13)*IF(Table2[[#This Row],[CorrectHomeScorePrediction]]="Y", 1, 0))</f>
        <v>0</v>
      </c>
      <c r="AD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$AV$31:$AV$40)), 0) &gt; 0, 1, 0) + IF(IFERROR(FIND(Table2[[#This Row],[HomeTeam]], _xlfn.TEXTJOIN(";", 1, $AV$31:$AV$40)), 0) &gt; 0, 1, 0)</f>
        <v>0</v>
      </c>
    </row>
    <row r="148" spans="1:40"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(($AX$11)*IF(Table2[[#This Row],[CorrectWinnerPrediction]]="Y", 1, 0))+(($AX$12)*IF(Table2[[#This Row],[CorrectAwayScorePrediction]]="Y", 1, 0))+(($AX$13)*IF(Table2[[#This Row],[CorrectHomeScorePrediction]]="Y", 1, 0))</f>
        <v>0.1</v>
      </c>
      <c r="AD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$AV$31:$AV$40)), 0) &gt; 0, 1, 0) + IF(IFERROR(FIND(Table2[[#This Row],[HomeTeam]], _xlfn.TEXTJOIN(";", 1, $AV$31:$AV$40)), 0) &gt; 0, 1, 0)</f>
        <v>1</v>
      </c>
    </row>
    <row r="149" spans="1:40"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(($AX$11)*IF(Table2[[#This Row],[CorrectWinnerPrediction]]="Y", 1, 0))+(($AX$12)*IF(Table2[[#This Row],[CorrectAwayScorePrediction]]="Y", 1, 0))+(($AX$13)*IF(Table2[[#This Row],[CorrectHomeScorePrediction]]="Y", 1, 0))</f>
        <v>0</v>
      </c>
      <c r="AD1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$AV$31:$AV$40)), 0) &gt; 0, 1, 0) + IF(IFERROR(FIND(Table2[[#This Row],[HomeTeam]], _xlfn.TEXTJOIN(";", 1, $AV$31:$AV$40)), 0) &gt; 0, 1, 0)</f>
        <v>1</v>
      </c>
    </row>
    <row r="150" spans="1:40"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(($AX$11)*IF(Table2[[#This Row],[CorrectWinnerPrediction]]="Y", 1, 0))+(($AX$12)*IF(Table2[[#This Row],[CorrectAwayScorePrediction]]="Y", 1, 0))+(($AX$13)*IF(Table2[[#This Row],[CorrectHomeScorePrediction]]="Y", 1, 0))</f>
        <v>0</v>
      </c>
      <c r="AD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$AV$31:$AV$40)), 0) &gt; 0, 1, 0) + IF(IFERROR(FIND(Table2[[#This Row],[HomeTeam]], _xlfn.TEXTJOIN(";", 1, $AV$31:$AV$40)), 0) &gt; 0, 1, 0)</f>
        <v>0</v>
      </c>
    </row>
    <row r="151" spans="1:40"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(($AX$11)*IF(Table2[[#This Row],[CorrectWinnerPrediction]]="Y", 1, 0))+(($AX$12)*IF(Table2[[#This Row],[CorrectAwayScorePrediction]]="Y", 1, 0))+(($AX$13)*IF(Table2[[#This Row],[CorrectHomeScorePrediction]]="Y", 1, 0))</f>
        <v>0.8</v>
      </c>
      <c r="AD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$AV$31:$AV$40)), 0) &gt; 0, 1, 0) + IF(IFERROR(FIND(Table2[[#This Row],[HomeTeam]], _xlfn.TEXTJOIN(";", 1, $AV$31:$AV$40)), 0) &gt; 0, 1, 0)</f>
        <v>1</v>
      </c>
    </row>
    <row r="152" spans="1:40"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(($AX$11)*IF(Table2[[#This Row],[CorrectWinnerPrediction]]="Y", 1, 0))+(($AX$12)*IF(Table2[[#This Row],[CorrectAwayScorePrediction]]="Y", 1, 0))+(($AX$13)*IF(Table2[[#This Row],[CorrectHomeScorePrediction]]="Y", 1, 0))</f>
        <v>0.8</v>
      </c>
      <c r="AD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$AV$31:$AV$40)), 0) &gt; 0, 1, 0) + IF(IFERROR(FIND(Table2[[#This Row],[HomeTeam]], _xlfn.TEXTJOIN(";", 1, $AV$31:$AV$40)), 0) &gt; 0, 1, 0)</f>
        <v>1</v>
      </c>
    </row>
    <row r="153" spans="1:40"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(($AX$11)*IF(Table2[[#This Row],[CorrectWinnerPrediction]]="Y", 1, 0))+(($AX$12)*IF(Table2[[#This Row],[CorrectAwayScorePrediction]]="Y", 1, 0))+(($AX$13)*IF(Table2[[#This Row],[CorrectHomeScorePrediction]]="Y", 1, 0))</f>
        <v>0.8</v>
      </c>
      <c r="AD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$AV$31:$AV$40)), 0) &gt; 0, 1, 0) + IF(IFERROR(FIND(Table2[[#This Row],[HomeTeam]], _xlfn.TEXTJOIN(";", 1, $AV$31:$AV$40)), 0) &gt; 0, 1, 0)</f>
        <v>0</v>
      </c>
    </row>
    <row r="154" spans="1:40"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(($AX$11)*IF(Table2[[#This Row],[CorrectWinnerPrediction]]="Y", 1, 0))+(($AX$12)*IF(Table2[[#This Row],[CorrectAwayScorePrediction]]="Y", 1, 0))+(($AX$13)*IF(Table2[[#This Row],[CorrectHomeScorePrediction]]="Y", 1, 0))</f>
        <v>0.8</v>
      </c>
      <c r="AD1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$AV$31:$AV$40)), 0) &gt; 0, 1, 0) + IF(IFERROR(FIND(Table2[[#This Row],[HomeTeam]], _xlfn.TEXTJOIN(";", 1, $AV$31:$AV$40)), 0) &gt; 0, 1, 0)</f>
        <v>0</v>
      </c>
    </row>
    <row r="155" spans="1:40"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(($AX$11)*IF(Table2[[#This Row],[CorrectWinnerPrediction]]="Y", 1, 0))+(($AX$12)*IF(Table2[[#This Row],[CorrectAwayScorePrediction]]="Y", 1, 0))+(($AX$13)*IF(Table2[[#This Row],[CorrectHomeScorePrediction]]="Y", 1, 0))</f>
        <v>0.8</v>
      </c>
      <c r="AD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$AV$31:$AV$40)), 0) &gt; 0, 1, 0) + IF(IFERROR(FIND(Table2[[#This Row],[HomeTeam]], _xlfn.TEXTJOIN(";", 1, $AV$31:$AV$40)), 0) &gt; 0, 1, 0)</f>
        <v>0</v>
      </c>
    </row>
    <row r="156" spans="1:40"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(($AX$11)*IF(Table2[[#This Row],[CorrectWinnerPrediction]]="Y", 1, 0))+(($AX$12)*IF(Table2[[#This Row],[CorrectAwayScorePrediction]]="Y", 1, 0))+(($AX$13)*IF(Table2[[#This Row],[CorrectHomeScorePrediction]]="Y", 1, 0))</f>
        <v>0</v>
      </c>
      <c r="AD1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$AV$31:$AV$40)), 0) &gt; 0, 1, 0) + IF(IFERROR(FIND(Table2[[#This Row],[HomeTeam]], _xlfn.TEXTJOIN(";", 1, $AV$31:$AV$40)), 0) &gt; 0, 1, 0)</f>
        <v>0</v>
      </c>
    </row>
    <row r="157" spans="1:40"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(($AX$11)*IF(Table2[[#This Row],[CorrectWinnerPrediction]]="Y", 1, 0))+(($AX$12)*IF(Table2[[#This Row],[CorrectAwayScorePrediction]]="Y", 1, 0))+(($AX$13)*IF(Table2[[#This Row],[CorrectHomeScorePrediction]]="Y", 1, 0))</f>
        <v>0.8</v>
      </c>
      <c r="AD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$AV$31:$AV$40)), 0) &gt; 0, 1, 0) + IF(IFERROR(FIND(Table2[[#This Row],[HomeTeam]], _xlfn.TEXTJOIN(";", 1, $AV$31:$AV$40)), 0) &gt; 0, 1, 0)</f>
        <v>0</v>
      </c>
    </row>
    <row r="158" spans="1:40"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(($AX$11)*IF(Table2[[#This Row],[CorrectWinnerPrediction]]="Y", 1, 0))+(($AX$12)*IF(Table2[[#This Row],[CorrectAwayScorePrediction]]="Y", 1, 0))+(($AX$13)*IF(Table2[[#This Row],[CorrectHomeScorePrediction]]="Y", 1, 0))</f>
        <v>0.8</v>
      </c>
      <c r="AD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$AV$31:$AV$40)), 0) &gt; 0, 1, 0) + IF(IFERROR(FIND(Table2[[#This Row],[HomeTeam]], _xlfn.TEXTJOIN(";", 1, $AV$31:$AV$40)), 0) &gt; 0, 1, 0)</f>
        <v>1</v>
      </c>
    </row>
    <row r="159" spans="1:40"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(($AX$11)*IF(Table2[[#This Row],[CorrectWinnerPrediction]]="Y", 1, 0))+(($AX$12)*IF(Table2[[#This Row],[CorrectAwayScorePrediction]]="Y", 1, 0))+(($AX$13)*IF(Table2[[#This Row],[CorrectHomeScorePrediction]]="Y", 1, 0))</f>
        <v>0.1</v>
      </c>
      <c r="AD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$AV$31:$AV$40)), 0) &gt; 0, 1, 0) + IF(IFERROR(FIND(Table2[[#This Row],[HomeTeam]], _xlfn.TEXTJOIN(";", 1, $AV$31:$AV$40)), 0) &gt; 0, 1, 0)</f>
        <v>0</v>
      </c>
    </row>
    <row r="160" spans="1:40"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(($AX$11)*IF(Table2[[#This Row],[CorrectWinnerPrediction]]="Y", 1, 0))+(($AX$12)*IF(Table2[[#This Row],[CorrectAwayScorePrediction]]="Y", 1, 0))+(($AX$13)*IF(Table2[[#This Row],[CorrectHomeScorePrediction]]="Y", 1, 0))</f>
        <v>0</v>
      </c>
      <c r="AD1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$AV$31:$AV$40)), 0) &gt; 0, 1, 0) + IF(IFERROR(FIND(Table2[[#This Row],[HomeTeam]], _xlfn.TEXTJOIN(";", 1, $AV$31:$AV$40)), 0) &gt; 0, 1, 0)</f>
        <v>1</v>
      </c>
    </row>
    <row r="161" spans="1:40"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(($AX$11)*IF(Table2[[#This Row],[CorrectWinnerPrediction]]="Y", 1, 0))+(($AX$12)*IF(Table2[[#This Row],[CorrectAwayScorePrediction]]="Y", 1, 0))+(($AX$13)*IF(Table2[[#This Row],[CorrectHomeScorePrediction]]="Y", 1, 0))</f>
        <v>0.8</v>
      </c>
      <c r="AD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$AV$31:$AV$40)), 0) &gt; 0, 1, 0) + IF(IFERROR(FIND(Table2[[#This Row],[HomeTeam]], _xlfn.TEXTJOIN(";", 1, $AV$31:$AV$40)), 0) &gt; 0, 1, 0)</f>
        <v>1</v>
      </c>
    </row>
    <row r="162" spans="1:40"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(($AX$11)*IF(Table2[[#This Row],[CorrectWinnerPrediction]]="Y", 1, 0))+(($AX$12)*IF(Table2[[#This Row],[CorrectAwayScorePrediction]]="Y", 1, 0))+(($AX$13)*IF(Table2[[#This Row],[CorrectHomeScorePrediction]]="Y", 1, 0))</f>
        <v>0</v>
      </c>
      <c r="AD1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$AV$31:$AV$40)), 0) &gt; 0, 1, 0) + IF(IFERROR(FIND(Table2[[#This Row],[HomeTeam]], _xlfn.TEXTJOIN(";", 1, $AV$31:$AV$40)), 0) &gt; 0, 1, 0)</f>
        <v>0</v>
      </c>
    </row>
    <row r="163" spans="1:40"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(($AX$11)*IF(Table2[[#This Row],[CorrectWinnerPrediction]]="Y", 1, 0))+(($AX$12)*IF(Table2[[#This Row],[CorrectAwayScorePrediction]]="Y", 1, 0))+(($AX$13)*IF(Table2[[#This Row],[CorrectHomeScorePrediction]]="Y", 1, 0))</f>
        <v>0.8</v>
      </c>
      <c r="AD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$AV$31:$AV$40)), 0) &gt; 0, 1, 0) + IF(IFERROR(FIND(Table2[[#This Row],[HomeTeam]], _xlfn.TEXTJOIN(";", 1, $AV$31:$AV$40)), 0) &gt; 0, 1, 0)</f>
        <v>1</v>
      </c>
    </row>
    <row r="164" spans="1:40"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(($AX$11)*IF(Table2[[#This Row],[CorrectWinnerPrediction]]="Y", 1, 0))+(($AX$12)*IF(Table2[[#This Row],[CorrectAwayScorePrediction]]="Y", 1, 0))+(($AX$13)*IF(Table2[[#This Row],[CorrectHomeScorePrediction]]="Y", 1, 0))</f>
        <v>0</v>
      </c>
      <c r="AD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$AV$31:$AV$40)), 0) &gt; 0, 1, 0) + IF(IFERROR(FIND(Table2[[#This Row],[HomeTeam]], _xlfn.TEXTJOIN(";", 1, $AV$31:$AV$40)), 0) &gt; 0, 1, 0)</f>
        <v>0</v>
      </c>
    </row>
    <row r="165" spans="1:40"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(($AX$11)*IF(Table2[[#This Row],[CorrectWinnerPrediction]]="Y", 1, 0))+(($AX$12)*IF(Table2[[#This Row],[CorrectAwayScorePrediction]]="Y", 1, 0))+(($AX$13)*IF(Table2[[#This Row],[CorrectHomeScorePrediction]]="Y", 1, 0))</f>
        <v>0</v>
      </c>
      <c r="AD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$AV$31:$AV$40)), 0) &gt; 0, 1, 0) + IF(IFERROR(FIND(Table2[[#This Row],[HomeTeam]], _xlfn.TEXTJOIN(";", 1, $AV$31:$AV$40)), 0) &gt; 0, 1, 0)</f>
        <v>0</v>
      </c>
    </row>
    <row r="166" spans="1:40"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(($AX$11)*IF(Table2[[#This Row],[CorrectWinnerPrediction]]="Y", 1, 0))+(($AX$12)*IF(Table2[[#This Row],[CorrectAwayScorePrediction]]="Y", 1, 0))+(($AX$13)*IF(Table2[[#This Row],[CorrectHomeScorePrediction]]="Y", 1, 0))</f>
        <v>0.8</v>
      </c>
      <c r="AD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$AV$31:$AV$40)), 0) &gt; 0, 1, 0) + IF(IFERROR(FIND(Table2[[#This Row],[HomeTeam]], _xlfn.TEXTJOIN(";", 1, $AV$31:$AV$40)), 0) &gt; 0, 1, 0)</f>
        <v>1</v>
      </c>
    </row>
    <row r="167" spans="1:40"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(($AX$11)*IF(Table2[[#This Row],[CorrectWinnerPrediction]]="Y", 1, 0))+(($AX$12)*IF(Table2[[#This Row],[CorrectAwayScorePrediction]]="Y", 1, 0))+(($AX$13)*IF(Table2[[#This Row],[CorrectHomeScorePrediction]]="Y", 1, 0))</f>
        <v>0</v>
      </c>
      <c r="AD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$AV$31:$AV$40)), 0) &gt; 0, 1, 0) + IF(IFERROR(FIND(Table2[[#This Row],[HomeTeam]], _xlfn.TEXTJOIN(";", 1, $AV$31:$AV$40)), 0) &gt; 0, 1, 0)</f>
        <v>0</v>
      </c>
    </row>
    <row r="168" spans="1:40"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(($AX$11)*IF(Table2[[#This Row],[CorrectWinnerPrediction]]="Y", 1, 0))+(($AX$12)*IF(Table2[[#This Row],[CorrectAwayScorePrediction]]="Y", 1, 0))+(($AX$13)*IF(Table2[[#This Row],[CorrectHomeScorePrediction]]="Y", 1, 0))</f>
        <v>0</v>
      </c>
      <c r="AD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$AV$31:$AV$40)), 0) &gt; 0, 1, 0) + IF(IFERROR(FIND(Table2[[#This Row],[HomeTeam]], _xlfn.TEXTJOIN(";", 1, $AV$31:$AV$40)), 0) &gt; 0, 1, 0)</f>
        <v>1</v>
      </c>
    </row>
    <row r="169" spans="1:40"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(($AX$11)*IF(Table2[[#This Row],[CorrectWinnerPrediction]]="Y", 1, 0))+(($AX$12)*IF(Table2[[#This Row],[CorrectAwayScorePrediction]]="Y", 1, 0))+(($AX$13)*IF(Table2[[#This Row],[CorrectHomeScorePrediction]]="Y", 1, 0))</f>
        <v>0</v>
      </c>
      <c r="AD16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$AV$31:$AV$40)), 0) &gt; 0, 1, 0) + IF(IFERROR(FIND(Table2[[#This Row],[HomeTeam]], _xlfn.TEXTJOIN(";", 1, $AV$31:$AV$40)), 0) &gt; 0, 1, 0)</f>
        <v>0</v>
      </c>
    </row>
    <row r="170" spans="1:40"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(($AX$11)*IF(Table2[[#This Row],[CorrectWinnerPrediction]]="Y", 1, 0))+(($AX$12)*IF(Table2[[#This Row],[CorrectAwayScorePrediction]]="Y", 1, 0))+(($AX$13)*IF(Table2[[#This Row],[CorrectHomeScorePrediction]]="Y", 1, 0))</f>
        <v>0</v>
      </c>
      <c r="AD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$AV$31:$AV$40)), 0) &gt; 0, 1, 0) + IF(IFERROR(FIND(Table2[[#This Row],[HomeTeam]], _xlfn.TEXTJOIN(";", 1, $AV$31:$AV$40)), 0) &gt; 0, 1, 0)</f>
        <v>0</v>
      </c>
    </row>
    <row r="171" spans="1:40"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(($AX$11)*IF(Table2[[#This Row],[CorrectWinnerPrediction]]="Y", 1, 0))+(($AX$12)*IF(Table2[[#This Row],[CorrectAwayScorePrediction]]="Y", 1, 0))+(($AX$13)*IF(Table2[[#This Row],[CorrectHomeScorePrediction]]="Y", 1, 0))</f>
        <v>0</v>
      </c>
      <c r="AD1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$AV$31:$AV$40)), 0) &gt; 0, 1, 0) + IF(IFERROR(FIND(Table2[[#This Row],[HomeTeam]], _xlfn.TEXTJOIN(";", 1, $AV$31:$AV$40)), 0) &gt; 0, 1, 0)</f>
        <v>0</v>
      </c>
    </row>
    <row r="172" spans="1:40"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(($AX$11)*IF(Table2[[#This Row],[CorrectWinnerPrediction]]="Y", 1, 0))+(($AX$12)*IF(Table2[[#This Row],[CorrectAwayScorePrediction]]="Y", 1, 0))+(($AX$13)*IF(Table2[[#This Row],[CorrectHomeScorePrediction]]="Y", 1, 0))</f>
        <v>0.8</v>
      </c>
      <c r="AD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$AV$31:$AV$40)), 0) &gt; 0, 1, 0) + IF(IFERROR(FIND(Table2[[#This Row],[HomeTeam]], _xlfn.TEXTJOIN(";", 1, $AV$31:$AV$40)), 0) &gt; 0, 1, 0)</f>
        <v>1</v>
      </c>
    </row>
    <row r="173" spans="1:40"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(($AX$11)*IF(Table2[[#This Row],[CorrectWinnerPrediction]]="Y", 1, 0))+(($AX$12)*IF(Table2[[#This Row],[CorrectAwayScorePrediction]]="Y", 1, 0))+(($AX$13)*IF(Table2[[#This Row],[CorrectHomeScorePrediction]]="Y", 1, 0))</f>
        <v>0.9</v>
      </c>
      <c r="AD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$AV$31:$AV$40)), 0) &gt; 0, 1, 0) + IF(IFERROR(FIND(Table2[[#This Row],[HomeTeam]], _xlfn.TEXTJOIN(";", 1, $AV$31:$AV$40)), 0) &gt; 0, 1, 0)</f>
        <v>1</v>
      </c>
    </row>
    <row r="174" spans="1:40"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(($AX$11)*IF(Table2[[#This Row],[CorrectWinnerPrediction]]="Y", 1, 0))+(($AX$12)*IF(Table2[[#This Row],[CorrectAwayScorePrediction]]="Y", 1, 0))+(($AX$13)*IF(Table2[[#This Row],[CorrectHomeScorePrediction]]="Y", 1, 0))</f>
        <v>0</v>
      </c>
      <c r="AD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$AV$31:$AV$40)), 0) &gt; 0, 1, 0) + IF(IFERROR(FIND(Table2[[#This Row],[HomeTeam]], _xlfn.TEXTJOIN(";", 1, $AV$31:$AV$40)), 0) &gt; 0, 1, 0)</f>
        <v>0</v>
      </c>
    </row>
    <row r="175" spans="1:40"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(($AX$11)*IF(Table2[[#This Row],[CorrectWinnerPrediction]]="Y", 1, 0))+(($AX$12)*IF(Table2[[#This Row],[CorrectAwayScorePrediction]]="Y", 1, 0))+(($AX$13)*IF(Table2[[#This Row],[CorrectHomeScorePrediction]]="Y", 1, 0))</f>
        <v>0.8</v>
      </c>
      <c r="AD17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$AV$31:$AV$40)), 0) &gt; 0, 1, 0) + IF(IFERROR(FIND(Table2[[#This Row],[HomeTeam]], _xlfn.TEXTJOIN(";", 1, $AV$31:$AV$40)), 0) &gt; 0, 1, 0)</f>
        <v>1</v>
      </c>
    </row>
    <row r="176" spans="1:40"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(($AX$11)*IF(Table2[[#This Row],[CorrectWinnerPrediction]]="Y", 1, 0))+(($AX$12)*IF(Table2[[#This Row],[CorrectAwayScorePrediction]]="Y", 1, 0))+(($AX$13)*IF(Table2[[#This Row],[CorrectHomeScorePrediction]]="Y", 1, 0))</f>
        <v>0.8</v>
      </c>
      <c r="AD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$AV$31:$AV$40)), 0) &gt; 0, 1, 0) + IF(IFERROR(FIND(Table2[[#This Row],[HomeTeam]], _xlfn.TEXTJOIN(";", 1, $AV$31:$AV$40)), 0) &gt; 0, 1, 0)</f>
        <v>0</v>
      </c>
    </row>
    <row r="177" spans="1:40"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(($AX$11)*IF(Table2[[#This Row],[CorrectWinnerPrediction]]="Y", 1, 0))+(($AX$12)*IF(Table2[[#This Row],[CorrectAwayScorePrediction]]="Y", 1, 0))+(($AX$13)*IF(Table2[[#This Row],[CorrectHomeScorePrediction]]="Y", 1, 0))</f>
        <v>0</v>
      </c>
      <c r="AD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$AV$31:$AV$40)), 0) &gt; 0, 1, 0) + IF(IFERROR(FIND(Table2[[#This Row],[HomeTeam]], _xlfn.TEXTJOIN(";", 1, $AV$31:$AV$40)), 0) &gt; 0, 1, 0)</f>
        <v>0</v>
      </c>
    </row>
    <row r="178" spans="1:40"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(($AX$11)*IF(Table2[[#This Row],[CorrectWinnerPrediction]]="Y", 1, 0))+(($AX$12)*IF(Table2[[#This Row],[CorrectAwayScorePrediction]]="Y", 1, 0))+(($AX$13)*IF(Table2[[#This Row],[CorrectHomeScorePrediction]]="Y", 1, 0))</f>
        <v>0</v>
      </c>
      <c r="AD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$AV$31:$AV$40)), 0) &gt; 0, 1, 0) + IF(IFERROR(FIND(Table2[[#This Row],[HomeTeam]], _xlfn.TEXTJOIN(";", 1, $AV$31:$AV$40)), 0) &gt; 0, 1, 0)</f>
        <v>0</v>
      </c>
    </row>
    <row r="179" spans="1:40"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(($AX$11)*IF(Table2[[#This Row],[CorrectWinnerPrediction]]="Y", 1, 0))+(($AX$12)*IF(Table2[[#This Row],[CorrectAwayScorePrediction]]="Y", 1, 0))+(($AX$13)*IF(Table2[[#This Row],[CorrectHomeScorePrediction]]="Y", 1, 0))</f>
        <v>0.9</v>
      </c>
      <c r="AD1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$AV$31:$AV$40)), 0) &gt; 0, 1, 0) + IF(IFERROR(FIND(Table2[[#This Row],[HomeTeam]], _xlfn.TEXTJOIN(";", 1, $AV$31:$AV$40)), 0) &gt; 0, 1, 0)</f>
        <v>0</v>
      </c>
    </row>
    <row r="180" spans="1:40"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(($AX$11)*IF(Table2[[#This Row],[CorrectWinnerPrediction]]="Y", 1, 0))+(($AX$12)*IF(Table2[[#This Row],[CorrectAwayScorePrediction]]="Y", 1, 0))+(($AX$13)*IF(Table2[[#This Row],[CorrectHomeScorePrediction]]="Y", 1, 0))</f>
        <v>0.8</v>
      </c>
      <c r="AD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$AV$31:$AV$40)), 0) &gt; 0, 1, 0) + IF(IFERROR(FIND(Table2[[#This Row],[HomeTeam]], _xlfn.TEXTJOIN(";", 1, $AV$31:$AV$40)), 0) &gt; 0, 1, 0)</f>
        <v>1</v>
      </c>
    </row>
    <row r="181" spans="1:40"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(($AX$11)*IF(Table2[[#This Row],[CorrectWinnerPrediction]]="Y", 1, 0))+(($AX$12)*IF(Table2[[#This Row],[CorrectAwayScorePrediction]]="Y", 1, 0))+(($AX$13)*IF(Table2[[#This Row],[CorrectHomeScorePrediction]]="Y", 1, 0))</f>
        <v>0.1</v>
      </c>
      <c r="AD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$AV$31:$AV$40)), 0) &gt; 0, 1, 0) + IF(IFERROR(FIND(Table2[[#This Row],[HomeTeam]], _xlfn.TEXTJOIN(";", 1, $AV$31:$AV$40)), 0) &gt; 0, 1, 0)</f>
        <v>0</v>
      </c>
    </row>
    <row r="182" spans="1:40"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(($AX$11)*IF(Table2[[#This Row],[CorrectWinnerPrediction]]="Y", 1, 0))+(($AX$12)*IF(Table2[[#This Row],[CorrectAwayScorePrediction]]="Y", 1, 0))+(($AX$13)*IF(Table2[[#This Row],[CorrectHomeScorePrediction]]="Y", 1, 0))</f>
        <v>0.8</v>
      </c>
      <c r="AD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$AV$31:$AV$40)), 0) &gt; 0, 1, 0) + IF(IFERROR(FIND(Table2[[#This Row],[HomeTeam]], _xlfn.TEXTJOIN(";", 1, $AV$31:$AV$40)), 0) &gt; 0, 1, 0)</f>
        <v>1</v>
      </c>
    </row>
    <row r="183" spans="1:40"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(($AX$11)*IF(Table2[[#This Row],[CorrectWinnerPrediction]]="Y", 1, 0))+(($AX$12)*IF(Table2[[#This Row],[CorrectAwayScorePrediction]]="Y", 1, 0))+(($AX$13)*IF(Table2[[#This Row],[CorrectHomeScorePrediction]]="Y", 1, 0))</f>
        <v>0.8</v>
      </c>
      <c r="AD1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$AV$31:$AV$40)), 0) &gt; 0, 1, 0) + IF(IFERROR(FIND(Table2[[#This Row],[HomeTeam]], _xlfn.TEXTJOIN(";", 1, $AV$31:$AV$40)), 0) &gt; 0, 1, 0)</f>
        <v>1</v>
      </c>
    </row>
    <row r="184" spans="1:40"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(($AX$11)*IF(Table2[[#This Row],[CorrectWinnerPrediction]]="Y", 1, 0))+(($AX$12)*IF(Table2[[#This Row],[CorrectAwayScorePrediction]]="Y", 1, 0))+(($AX$13)*IF(Table2[[#This Row],[CorrectHomeScorePrediction]]="Y", 1, 0))</f>
        <v>0.8</v>
      </c>
      <c r="AD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$AV$31:$AV$40)), 0) &gt; 0, 1, 0) + IF(IFERROR(FIND(Table2[[#This Row],[HomeTeam]], _xlfn.TEXTJOIN(";", 1, $AV$31:$AV$40)), 0) &gt; 0, 1, 0)</f>
        <v>0</v>
      </c>
    </row>
    <row r="185" spans="1:40"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(($AX$11)*IF(Table2[[#This Row],[CorrectWinnerPrediction]]="Y", 1, 0))+(($AX$12)*IF(Table2[[#This Row],[CorrectAwayScorePrediction]]="Y", 1, 0))+(($AX$13)*IF(Table2[[#This Row],[CorrectHomeScorePrediction]]="Y", 1, 0))</f>
        <v>0.9</v>
      </c>
      <c r="AD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$AV$31:$AV$40)), 0) &gt; 0, 1, 0) + IF(IFERROR(FIND(Table2[[#This Row],[HomeTeam]], _xlfn.TEXTJOIN(";", 1, $AV$31:$AV$40)), 0) &gt; 0, 1, 0)</f>
        <v>0</v>
      </c>
    </row>
    <row r="186" spans="1:40"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(($AX$11)*IF(Table2[[#This Row],[CorrectWinnerPrediction]]="Y", 1, 0))+(($AX$12)*IF(Table2[[#This Row],[CorrectAwayScorePrediction]]="Y", 1, 0))+(($AX$13)*IF(Table2[[#This Row],[CorrectHomeScorePrediction]]="Y", 1, 0))</f>
        <v>0.9</v>
      </c>
      <c r="AD1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$AV$31:$AV$40)), 0) &gt; 0, 1, 0) + IF(IFERROR(FIND(Table2[[#This Row],[HomeTeam]], _xlfn.TEXTJOIN(";", 1, $AV$31:$AV$40)), 0) &gt; 0, 1, 0)</f>
        <v>1</v>
      </c>
    </row>
    <row r="187" spans="1:40"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(($AX$11)*IF(Table2[[#This Row],[CorrectWinnerPrediction]]="Y", 1, 0))+(($AX$12)*IF(Table2[[#This Row],[CorrectAwayScorePrediction]]="Y", 1, 0))+(($AX$13)*IF(Table2[[#This Row],[CorrectHomeScorePrediction]]="Y", 1, 0))</f>
        <v>0.9</v>
      </c>
      <c r="AD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$AV$31:$AV$40)), 0) &gt; 0, 1, 0) + IF(IFERROR(FIND(Table2[[#This Row],[HomeTeam]], _xlfn.TEXTJOIN(";", 1, $AV$31:$AV$40)), 0) &gt; 0, 1, 0)</f>
        <v>0</v>
      </c>
    </row>
    <row r="188" spans="1:40"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(($AX$11)*IF(Table2[[#This Row],[CorrectWinnerPrediction]]="Y", 1, 0))+(($AX$12)*IF(Table2[[#This Row],[CorrectAwayScorePrediction]]="Y", 1, 0))+(($AX$13)*IF(Table2[[#This Row],[CorrectHomeScorePrediction]]="Y", 1, 0))</f>
        <v>0.8</v>
      </c>
      <c r="AD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$AV$31:$AV$40)), 0) &gt; 0, 1, 0) + IF(IFERROR(FIND(Table2[[#This Row],[HomeTeam]], _xlfn.TEXTJOIN(";", 1, $AV$31:$AV$40)), 0) &gt; 0, 1, 0)</f>
        <v>1</v>
      </c>
    </row>
    <row r="189" spans="1:40"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(($AX$11)*IF(Table2[[#This Row],[CorrectWinnerPrediction]]="Y", 1, 0))+(($AX$12)*IF(Table2[[#This Row],[CorrectAwayScorePrediction]]="Y", 1, 0))+(($AX$13)*IF(Table2[[#This Row],[CorrectHomeScorePrediction]]="Y", 1, 0))</f>
        <v>0</v>
      </c>
      <c r="AD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$AV$31:$AV$40)), 0) &gt; 0, 1, 0) + IF(IFERROR(FIND(Table2[[#This Row],[HomeTeam]], _xlfn.TEXTJOIN(";", 1, $AV$31:$AV$40)), 0) &gt; 0, 1, 0)</f>
        <v>0</v>
      </c>
    </row>
    <row r="190" spans="1:40"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(($AX$11)*IF(Table2[[#This Row],[CorrectWinnerPrediction]]="Y", 1, 0))+(($AX$12)*IF(Table2[[#This Row],[CorrectAwayScorePrediction]]="Y", 1, 0))+(($AX$13)*IF(Table2[[#This Row],[CorrectHomeScorePrediction]]="Y", 1, 0))</f>
        <v>0</v>
      </c>
      <c r="AD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$AV$31:$AV$40)), 0) &gt; 0, 1, 0) + IF(IFERROR(FIND(Table2[[#This Row],[HomeTeam]], _xlfn.TEXTJOIN(";", 1, $AV$31:$AV$40)), 0) &gt; 0, 1, 0)</f>
        <v>0</v>
      </c>
    </row>
    <row r="191" spans="1:40"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(($AX$11)*IF(Table2[[#This Row],[CorrectWinnerPrediction]]="Y", 1, 0))+(($AX$12)*IF(Table2[[#This Row],[CorrectAwayScorePrediction]]="Y", 1, 0))+(($AX$13)*IF(Table2[[#This Row],[CorrectHomeScorePrediction]]="Y", 1, 0))</f>
        <v>0.8</v>
      </c>
      <c r="AD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$AV$31:$AV$40)), 0) &gt; 0, 1, 0) + IF(IFERROR(FIND(Table2[[#This Row],[HomeTeam]], _xlfn.TEXTJOIN(";", 1, $AV$31:$AV$40)), 0) &gt; 0, 1, 0)</f>
        <v>1</v>
      </c>
    </row>
    <row r="192" spans="1:40"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(($AX$11)*IF(Table2[[#This Row],[CorrectWinnerPrediction]]="Y", 1, 0))+(($AX$12)*IF(Table2[[#This Row],[CorrectAwayScorePrediction]]="Y", 1, 0))+(($AX$13)*IF(Table2[[#This Row],[CorrectHomeScorePrediction]]="Y", 1, 0))</f>
        <v>0</v>
      </c>
      <c r="AD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$AV$31:$AV$40)), 0) &gt; 0, 1, 0) + IF(IFERROR(FIND(Table2[[#This Row],[HomeTeam]], _xlfn.TEXTJOIN(";", 1, $AV$31:$AV$40)), 0) &gt; 0, 1, 0)</f>
        <v>2</v>
      </c>
    </row>
    <row r="193" spans="1:40"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(($AX$11)*IF(Table2[[#This Row],[CorrectWinnerPrediction]]="Y", 1, 0))+(($AX$12)*IF(Table2[[#This Row],[CorrectAwayScorePrediction]]="Y", 1, 0))+(($AX$13)*IF(Table2[[#This Row],[CorrectHomeScorePrediction]]="Y", 1, 0))</f>
        <v>0</v>
      </c>
      <c r="AD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$AV$31:$AV$40)), 0) &gt; 0, 1, 0) + IF(IFERROR(FIND(Table2[[#This Row],[HomeTeam]], _xlfn.TEXTJOIN(";", 1, $AV$31:$AV$40)), 0) &gt; 0, 1, 0)</f>
        <v>0</v>
      </c>
    </row>
    <row r="194" spans="1:40"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(($AX$11)*IF(Table2[[#This Row],[CorrectWinnerPrediction]]="Y", 1, 0))+(($AX$12)*IF(Table2[[#This Row],[CorrectAwayScorePrediction]]="Y", 1, 0))+(($AX$13)*IF(Table2[[#This Row],[CorrectHomeScorePrediction]]="Y", 1, 0))</f>
        <v>0.1</v>
      </c>
      <c r="AD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$AV$31:$AV$40)), 0) &gt; 0, 1, 0) + IF(IFERROR(FIND(Table2[[#This Row],[HomeTeam]], _xlfn.TEXTJOIN(";", 1, $AV$31:$AV$40)), 0) &gt; 0, 1, 0)</f>
        <v>0</v>
      </c>
    </row>
    <row r="195" spans="1:40"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(($AX$11)*IF(Table2[[#This Row],[CorrectWinnerPrediction]]="Y", 1, 0))+(($AX$12)*IF(Table2[[#This Row],[CorrectAwayScorePrediction]]="Y", 1, 0))+(($AX$13)*IF(Table2[[#This Row],[CorrectHomeScorePrediction]]="Y", 1, 0))</f>
        <v>0.8</v>
      </c>
      <c r="AD1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$AV$31:$AV$40)), 0) &gt; 0, 1, 0) + IF(IFERROR(FIND(Table2[[#This Row],[HomeTeam]], _xlfn.TEXTJOIN(";", 1, $AV$31:$AV$40)), 0) &gt; 0, 1, 0)</f>
        <v>1</v>
      </c>
    </row>
    <row r="196" spans="1:40"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(($AX$11)*IF(Table2[[#This Row],[CorrectWinnerPrediction]]="Y", 1, 0))+(($AX$12)*IF(Table2[[#This Row],[CorrectAwayScorePrediction]]="Y", 1, 0))+(($AX$13)*IF(Table2[[#This Row],[CorrectHomeScorePrediction]]="Y", 1, 0))</f>
        <v>0</v>
      </c>
      <c r="AD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$AV$31:$AV$40)), 0) &gt; 0, 1, 0) + IF(IFERROR(FIND(Table2[[#This Row],[HomeTeam]], _xlfn.TEXTJOIN(";", 1, $AV$31:$AV$40)), 0) &gt; 0, 1, 0)</f>
        <v>1</v>
      </c>
    </row>
    <row r="197" spans="1:40"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(($AX$11)*IF(Table2[[#This Row],[CorrectWinnerPrediction]]="Y", 1, 0))+(($AX$12)*IF(Table2[[#This Row],[CorrectAwayScorePrediction]]="Y", 1, 0))+(($AX$13)*IF(Table2[[#This Row],[CorrectHomeScorePrediction]]="Y", 1, 0))</f>
        <v>0.9</v>
      </c>
      <c r="AD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$AV$31:$AV$40)), 0) &gt; 0, 1, 0) + IF(IFERROR(FIND(Table2[[#This Row],[HomeTeam]], _xlfn.TEXTJOIN(";", 1, $AV$31:$AV$40)), 0) &gt; 0, 1, 0)</f>
        <v>1</v>
      </c>
    </row>
    <row r="198" spans="1:40"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(($AX$11)*IF(Table2[[#This Row],[CorrectWinnerPrediction]]="Y", 1, 0))+(($AX$12)*IF(Table2[[#This Row],[CorrectAwayScorePrediction]]="Y", 1, 0))+(($AX$13)*IF(Table2[[#This Row],[CorrectHomeScorePrediction]]="Y", 1, 0))</f>
        <v>0.9</v>
      </c>
      <c r="AD1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$AV$31:$AV$40)), 0) &gt; 0, 1, 0) + IF(IFERROR(FIND(Table2[[#This Row],[HomeTeam]], _xlfn.TEXTJOIN(";", 1, $AV$31:$AV$40)), 0) &gt; 0, 1, 0)</f>
        <v>2</v>
      </c>
    </row>
    <row r="199" spans="1:40"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(($AX$11)*IF(Table2[[#This Row],[CorrectWinnerPrediction]]="Y", 1, 0))+(($AX$12)*IF(Table2[[#This Row],[CorrectAwayScorePrediction]]="Y", 1, 0))+(($AX$13)*IF(Table2[[#This Row],[CorrectHomeScorePrediction]]="Y", 1, 0))</f>
        <v>0.8</v>
      </c>
      <c r="AD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$AV$31:$AV$40)), 0) &gt; 0, 1, 0) + IF(IFERROR(FIND(Table2[[#This Row],[HomeTeam]], _xlfn.TEXTJOIN(";", 1, $AV$31:$AV$40)), 0) &gt; 0, 1, 0)</f>
        <v>0</v>
      </c>
    </row>
    <row r="200" spans="1:40"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(($AX$11)*IF(Table2[[#This Row],[CorrectWinnerPrediction]]="Y", 1, 0))+(($AX$12)*IF(Table2[[#This Row],[CorrectAwayScorePrediction]]="Y", 1, 0))+(($AX$13)*IF(Table2[[#This Row],[CorrectHomeScorePrediction]]="Y", 1, 0))</f>
        <v>0.1</v>
      </c>
      <c r="AD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$AV$31:$AV$40)), 0) &gt; 0, 1, 0) + IF(IFERROR(FIND(Table2[[#This Row],[HomeTeam]], _xlfn.TEXTJOIN(";", 1, $AV$31:$AV$40)), 0) &gt; 0, 1, 0)</f>
        <v>0</v>
      </c>
    </row>
    <row r="201" spans="1:40"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(($AX$11)*IF(Table2[[#This Row],[CorrectWinnerPrediction]]="Y", 1, 0))+(($AX$12)*IF(Table2[[#This Row],[CorrectAwayScorePrediction]]="Y", 1, 0))+(($AX$13)*IF(Table2[[#This Row],[CorrectHomeScorePrediction]]="Y", 1, 0))</f>
        <v>0.1</v>
      </c>
      <c r="AD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$AV$31:$AV$40)), 0) &gt; 0, 1, 0) + IF(IFERROR(FIND(Table2[[#This Row],[HomeTeam]], _xlfn.TEXTJOIN(";", 1, $AV$31:$AV$40)), 0) &gt; 0, 1, 0)</f>
        <v>0</v>
      </c>
    </row>
    <row r="202" spans="1:40"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(($AX$11)*IF(Table2[[#This Row],[CorrectWinnerPrediction]]="Y", 1, 0))+(($AX$12)*IF(Table2[[#This Row],[CorrectAwayScorePrediction]]="Y", 1, 0))+(($AX$13)*IF(Table2[[#This Row],[CorrectHomeScorePrediction]]="Y", 1, 0))</f>
        <v>0</v>
      </c>
      <c r="AD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$AV$31:$AV$40)), 0) &gt; 0, 1, 0) + IF(IFERROR(FIND(Table2[[#This Row],[HomeTeam]], _xlfn.TEXTJOIN(";", 1, $AV$31:$AV$40)), 0) &gt; 0, 1, 0)</f>
        <v>0</v>
      </c>
    </row>
    <row r="203" spans="1:40"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(($AX$11)*IF(Table2[[#This Row],[CorrectWinnerPrediction]]="Y", 1, 0))+(($AX$12)*IF(Table2[[#This Row],[CorrectAwayScorePrediction]]="Y", 1, 0))+(($AX$13)*IF(Table2[[#This Row],[CorrectHomeScorePrediction]]="Y", 1, 0))</f>
        <v>0.8</v>
      </c>
      <c r="AD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$AV$31:$AV$40)), 0) &gt; 0, 1, 0) + IF(IFERROR(FIND(Table2[[#This Row],[HomeTeam]], _xlfn.TEXTJOIN(";", 1, $AV$31:$AV$40)), 0) &gt; 0, 1, 0)</f>
        <v>1</v>
      </c>
    </row>
    <row r="204" spans="1:40"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(($AX$11)*IF(Table2[[#This Row],[CorrectWinnerPrediction]]="Y", 1, 0))+(($AX$12)*IF(Table2[[#This Row],[CorrectAwayScorePrediction]]="Y", 1, 0))+(($AX$13)*IF(Table2[[#This Row],[CorrectHomeScorePrediction]]="Y", 1, 0))</f>
        <v>1</v>
      </c>
      <c r="AD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$AV$31:$AV$40)), 0) &gt; 0, 1, 0) + IF(IFERROR(FIND(Table2[[#This Row],[HomeTeam]], _xlfn.TEXTJOIN(";", 1, $AV$31:$AV$40)), 0) &gt; 0, 1, 0)</f>
        <v>0</v>
      </c>
    </row>
    <row r="205" spans="1:40"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(($AX$11)*IF(Table2[[#This Row],[CorrectWinnerPrediction]]="Y", 1, 0))+(($AX$12)*IF(Table2[[#This Row],[CorrectAwayScorePrediction]]="Y", 1, 0))+(($AX$13)*IF(Table2[[#This Row],[CorrectHomeScorePrediction]]="Y", 1, 0))</f>
        <v>0</v>
      </c>
      <c r="AD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$AV$31:$AV$40)), 0) &gt; 0, 1, 0) + IF(IFERROR(FIND(Table2[[#This Row],[HomeTeam]], _xlfn.TEXTJOIN(";", 1, $AV$31:$AV$40)), 0) &gt; 0, 1, 0)</f>
        <v>1</v>
      </c>
    </row>
    <row r="206" spans="1:40"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(($AX$11)*IF(Table2[[#This Row],[CorrectWinnerPrediction]]="Y", 1, 0))+(($AX$12)*IF(Table2[[#This Row],[CorrectAwayScorePrediction]]="Y", 1, 0))+(($AX$13)*IF(Table2[[#This Row],[CorrectHomeScorePrediction]]="Y", 1, 0))</f>
        <v>0.1</v>
      </c>
      <c r="AD2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$AV$31:$AV$40)), 0) &gt; 0, 1, 0) + IF(IFERROR(FIND(Table2[[#This Row],[HomeTeam]], _xlfn.TEXTJOIN(";", 1, $AV$31:$AV$40)), 0) &gt; 0, 1, 0)</f>
        <v>0</v>
      </c>
    </row>
    <row r="207" spans="1:40"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(($AX$11)*IF(Table2[[#This Row],[CorrectWinnerPrediction]]="Y", 1, 0))+(($AX$12)*IF(Table2[[#This Row],[CorrectAwayScorePrediction]]="Y", 1, 0))+(($AX$13)*IF(Table2[[#This Row],[CorrectHomeScorePrediction]]="Y", 1, 0))</f>
        <v>0.9</v>
      </c>
      <c r="AD2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$AV$31:$AV$40)), 0) &gt; 0, 1, 0) + IF(IFERROR(FIND(Table2[[#This Row],[HomeTeam]], _xlfn.TEXTJOIN(";", 1, $AV$31:$AV$40)), 0) &gt; 0, 1, 0)</f>
        <v>0</v>
      </c>
    </row>
    <row r="208" spans="1:40"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(($AX$11)*IF(Table2[[#This Row],[CorrectWinnerPrediction]]="Y", 1, 0))+(($AX$12)*IF(Table2[[#This Row],[CorrectAwayScorePrediction]]="Y", 1, 0))+(($AX$13)*IF(Table2[[#This Row],[CorrectHomeScorePrediction]]="Y", 1, 0))</f>
        <v>0.8</v>
      </c>
      <c r="AD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$AV$31:$AV$40)), 0) &gt; 0, 1, 0) + IF(IFERROR(FIND(Table2[[#This Row],[HomeTeam]], _xlfn.TEXTJOIN(";", 1, $AV$31:$AV$40)), 0) &gt; 0, 1, 0)</f>
        <v>0</v>
      </c>
    </row>
    <row r="209" spans="1:40"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(($AX$11)*IF(Table2[[#This Row],[CorrectWinnerPrediction]]="Y", 1, 0))+(($AX$12)*IF(Table2[[#This Row],[CorrectAwayScorePrediction]]="Y", 1, 0))+(($AX$13)*IF(Table2[[#This Row],[CorrectHomeScorePrediction]]="Y", 1, 0))</f>
        <v>0</v>
      </c>
      <c r="AD20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$AV$31:$AV$40)), 0) &gt; 0, 1, 0) + IF(IFERROR(FIND(Table2[[#This Row],[HomeTeam]], _xlfn.TEXTJOIN(";", 1, $AV$31:$AV$40)), 0) &gt; 0, 1, 0)</f>
        <v>1</v>
      </c>
    </row>
    <row r="210" spans="1:40"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(($AX$11)*IF(Table2[[#This Row],[CorrectWinnerPrediction]]="Y", 1, 0))+(($AX$12)*IF(Table2[[#This Row],[CorrectAwayScorePrediction]]="Y", 1, 0))+(($AX$13)*IF(Table2[[#This Row],[CorrectHomeScorePrediction]]="Y", 1, 0))</f>
        <v>0</v>
      </c>
      <c r="AD2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$AV$31:$AV$40)), 0) &gt; 0, 1, 0) + IF(IFERROR(FIND(Table2[[#This Row],[HomeTeam]], _xlfn.TEXTJOIN(";", 1, $AV$31:$AV$40)), 0) &gt; 0, 1, 0)</f>
        <v>1</v>
      </c>
    </row>
    <row r="211" spans="1:40"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(($AX$11)*IF(Table2[[#This Row],[CorrectWinnerPrediction]]="Y", 1, 0))+(($AX$12)*IF(Table2[[#This Row],[CorrectAwayScorePrediction]]="Y", 1, 0))+(($AX$13)*IF(Table2[[#This Row],[CorrectHomeScorePrediction]]="Y", 1, 0))</f>
        <v>0</v>
      </c>
      <c r="AD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$AV$31:$AV$40)), 0) &gt; 0, 1, 0) + IF(IFERROR(FIND(Table2[[#This Row],[HomeTeam]], _xlfn.TEXTJOIN(";", 1, $AV$31:$AV$40)), 0) &gt; 0, 1, 0)</f>
        <v>1</v>
      </c>
    </row>
    <row r="212" spans="1:40"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(($AX$11)*IF(Table2[[#This Row],[CorrectWinnerPrediction]]="Y", 1, 0))+(($AX$12)*IF(Table2[[#This Row],[CorrectAwayScorePrediction]]="Y", 1, 0))+(($AX$13)*IF(Table2[[#This Row],[CorrectHomeScorePrediction]]="Y", 1, 0))</f>
        <v>0</v>
      </c>
      <c r="AD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$AV$31:$AV$40)), 0) &gt; 0, 1, 0) + IF(IFERROR(FIND(Table2[[#This Row],[HomeTeam]], _xlfn.TEXTJOIN(";", 1, $AV$31:$AV$40)), 0) &gt; 0, 1, 0)</f>
        <v>0</v>
      </c>
    </row>
    <row r="213" spans="1:40"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(($AX$11)*IF(Table2[[#This Row],[CorrectWinnerPrediction]]="Y", 1, 0))+(($AX$12)*IF(Table2[[#This Row],[CorrectAwayScorePrediction]]="Y", 1, 0))+(($AX$13)*IF(Table2[[#This Row],[CorrectHomeScorePrediction]]="Y", 1, 0))</f>
        <v>0.8</v>
      </c>
      <c r="AD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$AV$31:$AV$40)), 0) &gt; 0, 1, 0) + IF(IFERROR(FIND(Table2[[#This Row],[HomeTeam]], _xlfn.TEXTJOIN(";", 1, $AV$31:$AV$40)), 0) &gt; 0, 1, 0)</f>
        <v>0</v>
      </c>
    </row>
    <row r="214" spans="1:40"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(($AX$11)*IF(Table2[[#This Row],[CorrectWinnerPrediction]]="Y", 1, 0))+(($AX$12)*IF(Table2[[#This Row],[CorrectAwayScorePrediction]]="Y", 1, 0))+(($AX$13)*IF(Table2[[#This Row],[CorrectHomeScorePrediction]]="Y", 1, 0))</f>
        <v>0.8</v>
      </c>
      <c r="AD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$AV$31:$AV$40)), 0) &gt; 0, 1, 0) + IF(IFERROR(FIND(Table2[[#This Row],[HomeTeam]], _xlfn.TEXTJOIN(";", 1, $AV$31:$AV$40)), 0) &gt; 0, 1, 0)</f>
        <v>1</v>
      </c>
    </row>
    <row r="215" spans="1:40"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(($AX$11)*IF(Table2[[#This Row],[CorrectWinnerPrediction]]="Y", 1, 0))+(($AX$12)*IF(Table2[[#This Row],[CorrectAwayScorePrediction]]="Y", 1, 0))+(($AX$13)*IF(Table2[[#This Row],[CorrectHomeScorePrediction]]="Y", 1, 0))</f>
        <v>0</v>
      </c>
      <c r="AD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$AV$31:$AV$40)), 0) &gt; 0, 1, 0) + IF(IFERROR(FIND(Table2[[#This Row],[HomeTeam]], _xlfn.TEXTJOIN(";", 1, $AV$31:$AV$40)), 0) &gt; 0, 1, 0)</f>
        <v>0</v>
      </c>
    </row>
    <row r="216" spans="1:40"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(($AX$11)*IF(Table2[[#This Row],[CorrectWinnerPrediction]]="Y", 1, 0))+(($AX$12)*IF(Table2[[#This Row],[CorrectAwayScorePrediction]]="Y", 1, 0))+(($AX$13)*IF(Table2[[#This Row],[CorrectHomeScorePrediction]]="Y", 1, 0))</f>
        <v>0.9</v>
      </c>
      <c r="AD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$AV$31:$AV$40)), 0) &gt; 0, 1, 0) + IF(IFERROR(FIND(Table2[[#This Row],[HomeTeam]], _xlfn.TEXTJOIN(";", 1, $AV$31:$AV$40)), 0) &gt; 0, 1, 0)</f>
        <v>0</v>
      </c>
    </row>
    <row r="217" spans="1:40"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(($AX$11)*IF(Table2[[#This Row],[CorrectWinnerPrediction]]="Y", 1, 0))+(($AX$12)*IF(Table2[[#This Row],[CorrectAwayScorePrediction]]="Y", 1, 0))+(($AX$13)*IF(Table2[[#This Row],[CorrectHomeScorePrediction]]="Y", 1, 0))</f>
        <v>0.8</v>
      </c>
      <c r="AD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$AV$31:$AV$40)), 0) &gt; 0, 1, 0) + IF(IFERROR(FIND(Table2[[#This Row],[HomeTeam]], _xlfn.TEXTJOIN(";", 1, $AV$31:$AV$40)), 0) &gt; 0, 1, 0)</f>
        <v>0</v>
      </c>
    </row>
    <row r="218" spans="1:40"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(($AX$11)*IF(Table2[[#This Row],[CorrectWinnerPrediction]]="Y", 1, 0))+(($AX$12)*IF(Table2[[#This Row],[CorrectAwayScorePrediction]]="Y", 1, 0))+(($AX$13)*IF(Table2[[#This Row],[CorrectHomeScorePrediction]]="Y", 1, 0))</f>
        <v>0.9</v>
      </c>
      <c r="AD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$AV$31:$AV$40)), 0) &gt; 0, 1, 0) + IF(IFERROR(FIND(Table2[[#This Row],[HomeTeam]], _xlfn.TEXTJOIN(";", 1, $AV$31:$AV$40)), 0) &gt; 0, 1, 0)</f>
        <v>0</v>
      </c>
    </row>
    <row r="219" spans="1:40"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(($AX$11)*IF(Table2[[#This Row],[CorrectWinnerPrediction]]="Y", 1, 0))+(($AX$12)*IF(Table2[[#This Row],[CorrectAwayScorePrediction]]="Y", 1, 0))+(($AX$13)*IF(Table2[[#This Row],[CorrectHomeScorePrediction]]="Y", 1, 0))</f>
        <v>0.8</v>
      </c>
      <c r="AD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$AV$31:$AV$40)), 0) &gt; 0, 1, 0) + IF(IFERROR(FIND(Table2[[#This Row],[HomeTeam]], _xlfn.TEXTJOIN(";", 1, $AV$31:$AV$40)), 0) &gt; 0, 1, 0)</f>
        <v>1</v>
      </c>
    </row>
    <row r="220" spans="1:40"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(($AX$11)*IF(Table2[[#This Row],[CorrectWinnerPrediction]]="Y", 1, 0))+(($AX$12)*IF(Table2[[#This Row],[CorrectAwayScorePrediction]]="Y", 1, 0))+(($AX$13)*IF(Table2[[#This Row],[CorrectHomeScorePrediction]]="Y", 1, 0))</f>
        <v>0</v>
      </c>
      <c r="AD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$AV$31:$AV$40)), 0) &gt; 0, 1, 0) + IF(IFERROR(FIND(Table2[[#This Row],[HomeTeam]], _xlfn.TEXTJOIN(";", 1, $AV$31:$AV$40)), 0) &gt; 0, 1, 0)</f>
        <v>1</v>
      </c>
    </row>
    <row r="221" spans="1:40"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(($AX$11)*IF(Table2[[#This Row],[CorrectWinnerPrediction]]="Y", 1, 0))+(($AX$12)*IF(Table2[[#This Row],[CorrectAwayScorePrediction]]="Y", 1, 0))+(($AX$13)*IF(Table2[[#This Row],[CorrectHomeScorePrediction]]="Y", 1, 0))</f>
        <v>0.9</v>
      </c>
      <c r="AD2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$AV$31:$AV$40)), 0) &gt; 0, 1, 0) + IF(IFERROR(FIND(Table2[[#This Row],[HomeTeam]], _xlfn.TEXTJOIN(";", 1, $AV$31:$AV$40)), 0) &gt; 0, 1, 0)</f>
        <v>0</v>
      </c>
    </row>
    <row r="222" spans="1:40"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(($AX$11)*IF(Table2[[#This Row],[CorrectWinnerPrediction]]="Y", 1, 0))+(($AX$12)*IF(Table2[[#This Row],[CorrectAwayScorePrediction]]="Y", 1, 0))+(($AX$13)*IF(Table2[[#This Row],[CorrectHomeScorePrediction]]="Y", 1, 0))</f>
        <v>0.8</v>
      </c>
      <c r="AD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$AV$31:$AV$40)), 0) &gt; 0, 1, 0) + IF(IFERROR(FIND(Table2[[#This Row],[HomeTeam]], _xlfn.TEXTJOIN(";", 1, $AV$31:$AV$40)), 0) &gt; 0, 1, 0)</f>
        <v>1</v>
      </c>
    </row>
    <row r="223" spans="1:40"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(($AX$11)*IF(Table2[[#This Row],[CorrectWinnerPrediction]]="Y", 1, 0))+(($AX$12)*IF(Table2[[#This Row],[CorrectAwayScorePrediction]]="Y", 1, 0))+(($AX$13)*IF(Table2[[#This Row],[CorrectHomeScorePrediction]]="Y", 1, 0))</f>
        <v>0</v>
      </c>
      <c r="AD2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$AV$31:$AV$40)), 0) &gt; 0, 1, 0) + IF(IFERROR(FIND(Table2[[#This Row],[HomeTeam]], _xlfn.TEXTJOIN(";", 1, $AV$31:$AV$40)), 0) &gt; 0, 1, 0)</f>
        <v>0</v>
      </c>
    </row>
    <row r="224" spans="1:40"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(($AX$11)*IF(Table2[[#This Row],[CorrectWinnerPrediction]]="Y", 1, 0))+(($AX$12)*IF(Table2[[#This Row],[CorrectAwayScorePrediction]]="Y", 1, 0))+(($AX$13)*IF(Table2[[#This Row],[CorrectHomeScorePrediction]]="Y", 1, 0))</f>
        <v>1</v>
      </c>
      <c r="AD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$AV$31:$AV$40)), 0) &gt; 0, 1, 0) + IF(IFERROR(FIND(Table2[[#This Row],[HomeTeam]], _xlfn.TEXTJOIN(";", 1, $AV$31:$AV$40)), 0) &gt; 0, 1, 0)</f>
        <v>0</v>
      </c>
    </row>
    <row r="225" spans="1:40"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(($AX$11)*IF(Table2[[#This Row],[CorrectWinnerPrediction]]="Y", 1, 0))+(($AX$12)*IF(Table2[[#This Row],[CorrectAwayScorePrediction]]="Y", 1, 0))+(($AX$13)*IF(Table2[[#This Row],[CorrectHomeScorePrediction]]="Y", 1, 0))</f>
        <v>0</v>
      </c>
      <c r="AD22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$AV$31:$AV$40)), 0) &gt; 0, 1, 0) + IF(IFERROR(FIND(Table2[[#This Row],[HomeTeam]], _xlfn.TEXTJOIN(";", 1, $AV$31:$AV$40)), 0) &gt; 0, 1, 0)</f>
        <v>0</v>
      </c>
    </row>
    <row r="226" spans="1:40"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(($AX$11)*IF(Table2[[#This Row],[CorrectWinnerPrediction]]="Y", 1, 0))+(($AX$12)*IF(Table2[[#This Row],[CorrectAwayScorePrediction]]="Y", 1, 0))+(($AX$13)*IF(Table2[[#This Row],[CorrectHomeScorePrediction]]="Y", 1, 0))</f>
        <v>0</v>
      </c>
      <c r="AD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$AV$31:$AV$40)), 0) &gt; 0, 1, 0) + IF(IFERROR(FIND(Table2[[#This Row],[HomeTeam]], _xlfn.TEXTJOIN(";", 1, $AV$31:$AV$40)), 0) &gt; 0, 1, 0)</f>
        <v>1</v>
      </c>
    </row>
    <row r="227" spans="1:40"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(($AX$11)*IF(Table2[[#This Row],[CorrectWinnerPrediction]]="Y", 1, 0))+(($AX$12)*IF(Table2[[#This Row],[CorrectAwayScorePrediction]]="Y", 1, 0))+(($AX$13)*IF(Table2[[#This Row],[CorrectHomeScorePrediction]]="Y", 1, 0))</f>
        <v>0.8</v>
      </c>
      <c r="AD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$AV$31:$AV$40)), 0) &gt; 0, 1, 0) + IF(IFERROR(FIND(Table2[[#This Row],[HomeTeam]], _xlfn.TEXTJOIN(";", 1, $AV$31:$AV$40)), 0) &gt; 0, 1, 0)</f>
        <v>0</v>
      </c>
    </row>
    <row r="228" spans="1:40"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(($AX$11)*IF(Table2[[#This Row],[CorrectWinnerPrediction]]="Y", 1, 0))+(($AX$12)*IF(Table2[[#This Row],[CorrectAwayScorePrediction]]="Y", 1, 0))+(($AX$13)*IF(Table2[[#This Row],[CorrectHomeScorePrediction]]="Y", 1, 0))</f>
        <v>0.8</v>
      </c>
      <c r="AD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$AV$31:$AV$40)), 0) &gt; 0, 1, 0) + IF(IFERROR(FIND(Table2[[#This Row],[HomeTeam]], _xlfn.TEXTJOIN(";", 1, $AV$31:$AV$40)), 0) &gt; 0, 1, 0)</f>
        <v>1</v>
      </c>
    </row>
    <row r="229" spans="1:40"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(($AX$11)*IF(Table2[[#This Row],[CorrectWinnerPrediction]]="Y", 1, 0))+(($AX$12)*IF(Table2[[#This Row],[CorrectAwayScorePrediction]]="Y", 1, 0))+(($AX$13)*IF(Table2[[#This Row],[CorrectHomeScorePrediction]]="Y", 1, 0))</f>
        <v>0.8</v>
      </c>
      <c r="AD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$AV$31:$AV$40)), 0) &gt; 0, 1, 0) + IF(IFERROR(FIND(Table2[[#This Row],[HomeTeam]], _xlfn.TEXTJOIN(";", 1, $AV$31:$AV$40)), 0) &gt; 0, 1, 0)</f>
        <v>2</v>
      </c>
    </row>
    <row r="230" spans="1:40"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(($AX$11)*IF(Table2[[#This Row],[CorrectWinnerPrediction]]="Y", 1, 0))+(($AX$12)*IF(Table2[[#This Row],[CorrectAwayScorePrediction]]="Y", 1, 0))+(($AX$13)*IF(Table2[[#This Row],[CorrectHomeScorePrediction]]="Y", 1, 0))</f>
        <v>0.9</v>
      </c>
      <c r="AD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$AV$31:$AV$40)), 0) &gt; 0, 1, 0) + IF(IFERROR(FIND(Table2[[#This Row],[HomeTeam]], _xlfn.TEXTJOIN(";", 1, $AV$31:$AV$40)), 0) &gt; 0, 1, 0)</f>
        <v>0</v>
      </c>
    </row>
    <row r="231" spans="1:40"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(($AX$11)*IF(Table2[[#This Row],[CorrectWinnerPrediction]]="Y", 1, 0))+(($AX$12)*IF(Table2[[#This Row],[CorrectAwayScorePrediction]]="Y", 1, 0))+(($AX$13)*IF(Table2[[#This Row],[CorrectHomeScorePrediction]]="Y", 1, 0))</f>
        <v>0.8</v>
      </c>
      <c r="AD2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$AV$31:$AV$40)), 0) &gt; 0, 1, 0) + IF(IFERROR(FIND(Table2[[#This Row],[HomeTeam]], _xlfn.TEXTJOIN(";", 1, $AV$31:$AV$40)), 0) &gt; 0, 1, 0)</f>
        <v>0</v>
      </c>
    </row>
    <row r="232" spans="1:40"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(($AX$11)*IF(Table2[[#This Row],[CorrectWinnerPrediction]]="Y", 1, 0))+(($AX$12)*IF(Table2[[#This Row],[CorrectAwayScorePrediction]]="Y", 1, 0))+(($AX$13)*IF(Table2[[#This Row],[CorrectHomeScorePrediction]]="Y", 1, 0))</f>
        <v>1</v>
      </c>
      <c r="AD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$AV$31:$AV$40)), 0) &gt; 0, 1, 0) + IF(IFERROR(FIND(Table2[[#This Row],[HomeTeam]], _xlfn.TEXTJOIN(";", 1, $AV$31:$AV$40)), 0) &gt; 0, 1, 0)</f>
        <v>1</v>
      </c>
    </row>
    <row r="233" spans="1:40"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(($AX$11)*IF(Table2[[#This Row],[CorrectWinnerPrediction]]="Y", 1, 0))+(($AX$12)*IF(Table2[[#This Row],[CorrectAwayScorePrediction]]="Y", 1, 0))+(($AX$13)*IF(Table2[[#This Row],[CorrectHomeScorePrediction]]="Y", 1, 0))</f>
        <v>0.8</v>
      </c>
      <c r="AD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$AV$31:$AV$40)), 0) &gt; 0, 1, 0) + IF(IFERROR(FIND(Table2[[#This Row],[HomeTeam]], _xlfn.TEXTJOIN(";", 1, $AV$31:$AV$40)), 0) &gt; 0, 1, 0)</f>
        <v>0</v>
      </c>
    </row>
    <row r="234" spans="1:40"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(($AX$11)*IF(Table2[[#This Row],[CorrectWinnerPrediction]]="Y", 1, 0))+(($AX$12)*IF(Table2[[#This Row],[CorrectAwayScorePrediction]]="Y", 1, 0))+(($AX$13)*IF(Table2[[#This Row],[CorrectHomeScorePrediction]]="Y", 1, 0))</f>
        <v>0.9</v>
      </c>
      <c r="AD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$AV$31:$AV$40)), 0) &gt; 0, 1, 0) + IF(IFERROR(FIND(Table2[[#This Row],[HomeTeam]], _xlfn.TEXTJOIN(";", 1, $AV$31:$AV$40)), 0) &gt; 0, 1, 0)</f>
        <v>0</v>
      </c>
    </row>
    <row r="235" spans="1:40"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(($AX$11)*IF(Table2[[#This Row],[CorrectWinnerPrediction]]="Y", 1, 0))+(($AX$12)*IF(Table2[[#This Row],[CorrectAwayScorePrediction]]="Y", 1, 0))+(($AX$13)*IF(Table2[[#This Row],[CorrectHomeScorePrediction]]="Y", 1, 0))</f>
        <v>0.1</v>
      </c>
      <c r="AD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$AV$31:$AV$40)), 0) &gt; 0, 1, 0) + IF(IFERROR(FIND(Table2[[#This Row],[HomeTeam]], _xlfn.TEXTJOIN(";", 1, $AV$31:$AV$40)), 0) &gt; 0, 1, 0)</f>
        <v>0</v>
      </c>
    </row>
    <row r="236" spans="1:40"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(($AX$11)*IF(Table2[[#This Row],[CorrectWinnerPrediction]]="Y", 1, 0))+(($AX$12)*IF(Table2[[#This Row],[CorrectAwayScorePrediction]]="Y", 1, 0))+(($AX$13)*IF(Table2[[#This Row],[CorrectHomeScorePrediction]]="Y", 1, 0))</f>
        <v>0</v>
      </c>
      <c r="AD2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$AV$31:$AV$40)), 0) &gt; 0, 1, 0) + IF(IFERROR(FIND(Table2[[#This Row],[HomeTeam]], _xlfn.TEXTJOIN(";", 1, $AV$31:$AV$40)), 0) &gt; 0, 1, 0)</f>
        <v>0</v>
      </c>
    </row>
    <row r="237" spans="1:40"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(($AX$11)*IF(Table2[[#This Row],[CorrectWinnerPrediction]]="Y", 1, 0))+(($AX$12)*IF(Table2[[#This Row],[CorrectAwayScorePrediction]]="Y", 1, 0))+(($AX$13)*IF(Table2[[#This Row],[CorrectHomeScorePrediction]]="Y", 1, 0))</f>
        <v>0.9</v>
      </c>
      <c r="AD2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$AV$31:$AV$40)), 0) &gt; 0, 1, 0) + IF(IFERROR(FIND(Table2[[#This Row],[HomeTeam]], _xlfn.TEXTJOIN(";", 1, $AV$31:$AV$40)), 0) &gt; 0, 1, 0)</f>
        <v>2</v>
      </c>
    </row>
    <row r="238" spans="1:40"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(($AX$11)*IF(Table2[[#This Row],[CorrectWinnerPrediction]]="Y", 1, 0))+(($AX$12)*IF(Table2[[#This Row],[CorrectAwayScorePrediction]]="Y", 1, 0))+(($AX$13)*IF(Table2[[#This Row],[CorrectHomeScorePrediction]]="Y", 1, 0))</f>
        <v>0</v>
      </c>
      <c r="AD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$AV$31:$AV$40)), 0) &gt; 0, 1, 0) + IF(IFERROR(FIND(Table2[[#This Row],[HomeTeam]], _xlfn.TEXTJOIN(";", 1, $AV$31:$AV$40)), 0) &gt; 0, 1, 0)</f>
        <v>0</v>
      </c>
    </row>
    <row r="239" spans="1:40"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(($AX$11)*IF(Table2[[#This Row],[CorrectWinnerPrediction]]="Y", 1, 0))+(($AX$12)*IF(Table2[[#This Row],[CorrectAwayScorePrediction]]="Y", 1, 0))+(($AX$13)*IF(Table2[[#This Row],[CorrectHomeScorePrediction]]="Y", 1, 0))</f>
        <v>0.1</v>
      </c>
      <c r="AD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$AV$31:$AV$40)), 0) &gt; 0, 1, 0) + IF(IFERROR(FIND(Table2[[#This Row],[HomeTeam]], _xlfn.TEXTJOIN(";", 1, $AV$31:$AV$40)), 0) &gt; 0, 1, 0)</f>
        <v>0</v>
      </c>
    </row>
    <row r="240" spans="1:40"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(($AX$11)*IF(Table2[[#This Row],[CorrectWinnerPrediction]]="Y", 1, 0))+(($AX$12)*IF(Table2[[#This Row],[CorrectAwayScorePrediction]]="Y", 1, 0))+(($AX$13)*IF(Table2[[#This Row],[CorrectHomeScorePrediction]]="Y", 1, 0))</f>
        <v>1</v>
      </c>
      <c r="AD2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$AV$31:$AV$40)), 0) &gt; 0, 1, 0) + IF(IFERROR(FIND(Table2[[#This Row],[HomeTeam]], _xlfn.TEXTJOIN(";", 1, $AV$31:$AV$40)), 0) &gt; 0, 1, 0)</f>
        <v>0</v>
      </c>
    </row>
    <row r="241" spans="1:40"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(($AX$11)*IF(Table2[[#This Row],[CorrectWinnerPrediction]]="Y", 1, 0))+(($AX$12)*IF(Table2[[#This Row],[CorrectAwayScorePrediction]]="Y", 1, 0))+(($AX$13)*IF(Table2[[#This Row],[CorrectHomeScorePrediction]]="Y", 1, 0))</f>
        <v>0</v>
      </c>
      <c r="AD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$AV$31:$AV$40)), 0) &gt; 0, 1, 0) + IF(IFERROR(FIND(Table2[[#This Row],[HomeTeam]], _xlfn.TEXTJOIN(";", 1, $AV$31:$AV$40)), 0) &gt; 0, 1, 0)</f>
        <v>1</v>
      </c>
    </row>
    <row r="242" spans="1:40"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(($AX$11)*IF(Table2[[#This Row],[CorrectWinnerPrediction]]="Y", 1, 0))+(($AX$12)*IF(Table2[[#This Row],[CorrectAwayScorePrediction]]="Y", 1, 0))+(($AX$13)*IF(Table2[[#This Row],[CorrectHomeScorePrediction]]="Y", 1, 0))</f>
        <v>0.9</v>
      </c>
      <c r="AD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$AV$31:$AV$40)), 0) &gt; 0, 1, 0) + IF(IFERROR(FIND(Table2[[#This Row],[HomeTeam]], _xlfn.TEXTJOIN(";", 1, $AV$31:$AV$40)), 0) &gt; 0, 1, 0)</f>
        <v>0</v>
      </c>
    </row>
    <row r="243" spans="1:40"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(($AX$11)*IF(Table2[[#This Row],[CorrectWinnerPrediction]]="Y", 1, 0))+(($AX$12)*IF(Table2[[#This Row],[CorrectAwayScorePrediction]]="Y", 1, 0))+(($AX$13)*IF(Table2[[#This Row],[CorrectHomeScorePrediction]]="Y", 1, 0))</f>
        <v>0.8</v>
      </c>
      <c r="AD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$AV$31:$AV$40)), 0) &gt; 0, 1, 0) + IF(IFERROR(FIND(Table2[[#This Row],[HomeTeam]], _xlfn.TEXTJOIN(";", 1, $AV$31:$AV$40)), 0) &gt; 0, 1, 0)</f>
        <v>0</v>
      </c>
    </row>
    <row r="244" spans="1:40"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(($AX$11)*IF(Table2[[#This Row],[CorrectWinnerPrediction]]="Y", 1, 0))+(($AX$12)*IF(Table2[[#This Row],[CorrectAwayScorePrediction]]="Y", 1, 0))+(($AX$13)*IF(Table2[[#This Row],[CorrectHomeScorePrediction]]="Y", 1, 0))</f>
        <v>0.8</v>
      </c>
      <c r="AD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$AV$31:$AV$40)), 0) &gt; 0, 1, 0) + IF(IFERROR(FIND(Table2[[#This Row],[HomeTeam]], _xlfn.TEXTJOIN(";", 1, $AV$31:$AV$40)), 0) &gt; 0, 1, 0)</f>
        <v>1</v>
      </c>
    </row>
    <row r="245" spans="1:40"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(($AX$11)*IF(Table2[[#This Row],[CorrectWinnerPrediction]]="Y", 1, 0))+(($AX$12)*IF(Table2[[#This Row],[CorrectAwayScorePrediction]]="Y", 1, 0))+(($AX$13)*IF(Table2[[#This Row],[CorrectHomeScorePrediction]]="Y", 1, 0))</f>
        <v>0.8</v>
      </c>
      <c r="AD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$AV$31:$AV$40)), 0) &gt; 0, 1, 0) + IF(IFERROR(FIND(Table2[[#This Row],[HomeTeam]], _xlfn.TEXTJOIN(";", 1, $AV$31:$AV$40)), 0) &gt; 0, 1, 0)</f>
        <v>0</v>
      </c>
    </row>
    <row r="246" spans="1:40"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(($AX$11)*IF(Table2[[#This Row],[CorrectWinnerPrediction]]="Y", 1, 0))+(($AX$12)*IF(Table2[[#This Row],[CorrectAwayScorePrediction]]="Y", 1, 0))+(($AX$13)*IF(Table2[[#This Row],[CorrectHomeScorePrediction]]="Y", 1, 0))</f>
        <v>0.8</v>
      </c>
      <c r="AD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$AV$31:$AV$40)), 0) &gt; 0, 1, 0) + IF(IFERROR(FIND(Table2[[#This Row],[HomeTeam]], _xlfn.TEXTJOIN(";", 1, $AV$31:$AV$40)), 0) &gt; 0, 1, 0)</f>
        <v>0</v>
      </c>
    </row>
    <row r="247" spans="1:40"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(($AX$11)*IF(Table2[[#This Row],[CorrectWinnerPrediction]]="Y", 1, 0))+(($AX$12)*IF(Table2[[#This Row],[CorrectAwayScorePrediction]]="Y", 1, 0))+(($AX$13)*IF(Table2[[#This Row],[CorrectHomeScorePrediction]]="Y", 1, 0))</f>
        <v>0</v>
      </c>
      <c r="AD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$AV$31:$AV$40)), 0) &gt; 0, 1, 0) + IF(IFERROR(FIND(Table2[[#This Row],[HomeTeam]], _xlfn.TEXTJOIN(";", 1, $AV$31:$AV$40)), 0) &gt; 0, 1, 0)</f>
        <v>2</v>
      </c>
    </row>
    <row r="248" spans="1:40"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(($AX$11)*IF(Table2[[#This Row],[CorrectWinnerPrediction]]="Y", 1, 0))+(($AX$12)*IF(Table2[[#This Row],[CorrectAwayScorePrediction]]="Y", 1, 0))+(($AX$13)*IF(Table2[[#This Row],[CorrectHomeScorePrediction]]="Y", 1, 0))</f>
        <v>0</v>
      </c>
      <c r="AD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$AV$31:$AV$40)), 0) &gt; 0, 1, 0) + IF(IFERROR(FIND(Table2[[#This Row],[HomeTeam]], _xlfn.TEXTJOIN(";", 1, $AV$31:$AV$40)), 0) &gt; 0, 1, 0)</f>
        <v>0</v>
      </c>
    </row>
    <row r="249" spans="1:40"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(($AX$11)*IF(Table2[[#This Row],[CorrectWinnerPrediction]]="Y", 1, 0))+(($AX$12)*IF(Table2[[#This Row],[CorrectAwayScorePrediction]]="Y", 1, 0))+(($AX$13)*IF(Table2[[#This Row],[CorrectHomeScorePrediction]]="Y", 1, 0))</f>
        <v>0.8</v>
      </c>
      <c r="AD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$AV$31:$AV$40)), 0) &gt; 0, 1, 0) + IF(IFERROR(FIND(Table2[[#This Row],[HomeTeam]], _xlfn.TEXTJOIN(";", 1, $AV$31:$AV$40)), 0) &gt; 0, 1, 0)</f>
        <v>1</v>
      </c>
    </row>
    <row r="250" spans="1:40"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(($AX$11)*IF(Table2[[#This Row],[CorrectWinnerPrediction]]="Y", 1, 0))+(($AX$12)*IF(Table2[[#This Row],[CorrectAwayScorePrediction]]="Y", 1, 0))+(($AX$13)*IF(Table2[[#This Row],[CorrectHomeScorePrediction]]="Y", 1, 0))</f>
        <v>0.8</v>
      </c>
      <c r="AD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$AV$31:$AV$40)), 0) &gt; 0, 1, 0) + IF(IFERROR(FIND(Table2[[#This Row],[HomeTeam]], _xlfn.TEXTJOIN(";", 1, $AV$31:$AV$40)), 0) &gt; 0, 1, 0)</f>
        <v>0</v>
      </c>
    </row>
    <row r="251" spans="1:40"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(($AX$11)*IF(Table2[[#This Row],[CorrectWinnerPrediction]]="Y", 1, 0))+(($AX$12)*IF(Table2[[#This Row],[CorrectAwayScorePrediction]]="Y", 1, 0))+(($AX$13)*IF(Table2[[#This Row],[CorrectHomeScorePrediction]]="Y", 1, 0))</f>
        <v>0.9</v>
      </c>
      <c r="AD2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$AV$31:$AV$40)), 0) &gt; 0, 1, 0) + IF(IFERROR(FIND(Table2[[#This Row],[HomeTeam]], _xlfn.TEXTJOIN(";", 1, $AV$31:$AV$40)), 0) &gt; 0, 1, 0)</f>
        <v>1</v>
      </c>
    </row>
    <row r="252" spans="1:40"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(($AX$11)*IF(Table2[[#This Row],[CorrectWinnerPrediction]]="Y", 1, 0))+(($AX$12)*IF(Table2[[#This Row],[CorrectAwayScorePrediction]]="Y", 1, 0))+(($AX$13)*IF(Table2[[#This Row],[CorrectHomeScorePrediction]]="Y", 1, 0))</f>
        <v>0.1</v>
      </c>
      <c r="AD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$AV$31:$AV$40)), 0) &gt; 0, 1, 0) + IF(IFERROR(FIND(Table2[[#This Row],[HomeTeam]], _xlfn.TEXTJOIN(";", 1, $AV$31:$AV$40)), 0) &gt; 0, 1, 0)</f>
        <v>2</v>
      </c>
    </row>
    <row r="253" spans="1:40"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(($AX$11)*IF(Table2[[#This Row],[CorrectWinnerPrediction]]="Y", 1, 0))+(($AX$12)*IF(Table2[[#This Row],[CorrectAwayScorePrediction]]="Y", 1, 0))+(($AX$13)*IF(Table2[[#This Row],[CorrectHomeScorePrediction]]="Y", 1, 0))</f>
        <v>0.8</v>
      </c>
      <c r="AD25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$AV$31:$AV$40)), 0) &gt; 0, 1, 0) + IF(IFERROR(FIND(Table2[[#This Row],[HomeTeam]], _xlfn.TEXTJOIN(";", 1, $AV$31:$AV$40)), 0) &gt; 0, 1, 0)</f>
        <v>0</v>
      </c>
    </row>
    <row r="254" spans="1:40"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(($AX$11)*IF(Table2[[#This Row],[CorrectWinnerPrediction]]="Y", 1, 0))+(($AX$12)*IF(Table2[[#This Row],[CorrectAwayScorePrediction]]="Y", 1, 0))+(($AX$13)*IF(Table2[[#This Row],[CorrectHomeScorePrediction]]="Y", 1, 0))</f>
        <v>0.9</v>
      </c>
      <c r="AD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$AV$31:$AV$40)), 0) &gt; 0, 1, 0) + IF(IFERROR(FIND(Table2[[#This Row],[HomeTeam]], _xlfn.TEXTJOIN(";", 1, $AV$31:$AV$40)), 0) &gt; 0, 1, 0)</f>
        <v>0</v>
      </c>
    </row>
    <row r="255" spans="1:40"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(($AX$11)*IF(Table2[[#This Row],[CorrectWinnerPrediction]]="Y", 1, 0))+(($AX$12)*IF(Table2[[#This Row],[CorrectAwayScorePrediction]]="Y", 1, 0))+(($AX$13)*IF(Table2[[#This Row],[CorrectHomeScorePrediction]]="Y", 1, 0))</f>
        <v>0.9</v>
      </c>
      <c r="AD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$AV$31:$AV$40)), 0) &gt; 0, 1, 0) + IF(IFERROR(FIND(Table2[[#This Row],[HomeTeam]], _xlfn.TEXTJOIN(";", 1, $AV$31:$AV$40)), 0) &gt; 0, 1, 0)</f>
        <v>1</v>
      </c>
    </row>
    <row r="256" spans="1:40"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(($AX$11)*IF(Table2[[#This Row],[CorrectWinnerPrediction]]="Y", 1, 0))+(($AX$12)*IF(Table2[[#This Row],[CorrectAwayScorePrediction]]="Y", 1, 0))+(($AX$13)*IF(Table2[[#This Row],[CorrectHomeScorePrediction]]="Y", 1, 0))</f>
        <v>0</v>
      </c>
      <c r="AD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$AV$31:$AV$40)), 0) &gt; 0, 1, 0) + IF(IFERROR(FIND(Table2[[#This Row],[HomeTeam]], _xlfn.TEXTJOIN(";", 1, $AV$31:$AV$40)), 0) &gt; 0, 1, 0)</f>
        <v>0</v>
      </c>
    </row>
    <row r="257" spans="1:40"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(($AX$11)*IF(Table2[[#This Row],[CorrectWinnerPrediction]]="Y", 1, 0))+(($AX$12)*IF(Table2[[#This Row],[CorrectAwayScorePrediction]]="Y", 1, 0))+(($AX$13)*IF(Table2[[#This Row],[CorrectHomeScorePrediction]]="Y", 1, 0))</f>
        <v>0.8</v>
      </c>
      <c r="AD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$AV$31:$AV$40)), 0) &gt; 0, 1, 0) + IF(IFERROR(FIND(Table2[[#This Row],[HomeTeam]], _xlfn.TEXTJOIN(";", 1, $AV$31:$AV$40)), 0) &gt; 0, 1, 0)</f>
        <v>0</v>
      </c>
    </row>
    <row r="258" spans="1:40"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(($AX$11)*IF(Table2[[#This Row],[CorrectWinnerPrediction]]="Y", 1, 0))+(($AX$12)*IF(Table2[[#This Row],[CorrectAwayScorePrediction]]="Y", 1, 0))+(($AX$13)*IF(Table2[[#This Row],[CorrectHomeScorePrediction]]="Y", 1, 0))</f>
        <v>1</v>
      </c>
      <c r="AD2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$AV$31:$AV$40)), 0) &gt; 0, 1, 0) + IF(IFERROR(FIND(Table2[[#This Row],[HomeTeam]], _xlfn.TEXTJOIN(";", 1, $AV$31:$AV$40)), 0) &gt; 0, 1, 0)</f>
        <v>0</v>
      </c>
    </row>
    <row r="259" spans="1:40"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(($AX$11)*IF(Table2[[#This Row],[CorrectWinnerPrediction]]="Y", 1, 0))+(($AX$12)*IF(Table2[[#This Row],[CorrectAwayScorePrediction]]="Y", 1, 0))+(($AX$13)*IF(Table2[[#This Row],[CorrectHomeScorePrediction]]="Y", 1, 0))</f>
        <v>0.9</v>
      </c>
      <c r="AD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$AV$31:$AV$40)), 0) &gt; 0, 1, 0) + IF(IFERROR(FIND(Table2[[#This Row],[HomeTeam]], _xlfn.TEXTJOIN(";", 1, $AV$31:$AV$40)), 0) &gt; 0, 1, 0)</f>
        <v>0</v>
      </c>
    </row>
    <row r="260" spans="1:40"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(($AX$11)*IF(Table2[[#This Row],[CorrectWinnerPrediction]]="Y", 1, 0))+(($AX$12)*IF(Table2[[#This Row],[CorrectAwayScorePrediction]]="Y", 1, 0))+(($AX$13)*IF(Table2[[#This Row],[CorrectHomeScorePrediction]]="Y", 1, 0))</f>
        <v>0.8</v>
      </c>
      <c r="AD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$AV$31:$AV$40)), 0) &gt; 0, 1, 0) + IF(IFERROR(FIND(Table2[[#This Row],[HomeTeam]], _xlfn.TEXTJOIN(";", 1, $AV$31:$AV$40)), 0) &gt; 0, 1, 0)</f>
        <v>1</v>
      </c>
    </row>
    <row r="261" spans="1:40"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(($AX$11)*IF(Table2[[#This Row],[CorrectWinnerPrediction]]="Y", 1, 0))+(($AX$12)*IF(Table2[[#This Row],[CorrectAwayScorePrediction]]="Y", 1, 0))+(($AX$13)*IF(Table2[[#This Row],[CorrectHomeScorePrediction]]="Y", 1, 0))</f>
        <v>0</v>
      </c>
      <c r="AD2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$AV$31:$AV$40)), 0) &gt; 0, 1, 0) + IF(IFERROR(FIND(Table2[[#This Row],[HomeTeam]], _xlfn.TEXTJOIN(";", 1, $AV$31:$AV$40)), 0) &gt; 0, 1, 0)</f>
        <v>1</v>
      </c>
    </row>
    <row r="262" spans="1:40"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(($AX$11)*IF(Table2[[#This Row],[CorrectWinnerPrediction]]="Y", 1, 0))+(($AX$12)*IF(Table2[[#This Row],[CorrectAwayScorePrediction]]="Y", 1, 0))+(($AX$13)*IF(Table2[[#This Row],[CorrectHomeScorePrediction]]="Y", 1, 0))</f>
        <v>0</v>
      </c>
      <c r="AD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$AV$31:$AV$40)), 0) &gt; 0, 1, 0) + IF(IFERROR(FIND(Table2[[#This Row],[HomeTeam]], _xlfn.TEXTJOIN(";", 1, $AV$31:$AV$40)), 0) &gt; 0, 1, 0)</f>
        <v>0</v>
      </c>
    </row>
    <row r="263" spans="1:40"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(($AX$11)*IF(Table2[[#This Row],[CorrectWinnerPrediction]]="Y", 1, 0))+(($AX$12)*IF(Table2[[#This Row],[CorrectAwayScorePrediction]]="Y", 1, 0))+(($AX$13)*IF(Table2[[#This Row],[CorrectHomeScorePrediction]]="Y", 1, 0))</f>
        <v>0.8</v>
      </c>
      <c r="AD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$AV$31:$AV$40)), 0) &gt; 0, 1, 0) + IF(IFERROR(FIND(Table2[[#This Row],[HomeTeam]], _xlfn.TEXTJOIN(";", 1, $AV$31:$AV$40)), 0) &gt; 0, 1, 0)</f>
        <v>0</v>
      </c>
    </row>
    <row r="264" spans="1:40"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(($AX$11)*IF(Table2[[#This Row],[CorrectWinnerPrediction]]="Y", 1, 0))+(($AX$12)*IF(Table2[[#This Row],[CorrectAwayScorePrediction]]="Y", 1, 0))+(($AX$13)*IF(Table2[[#This Row],[CorrectHomeScorePrediction]]="Y", 1, 0))</f>
        <v>0.8</v>
      </c>
      <c r="AD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$AV$31:$AV$40)), 0) &gt; 0, 1, 0) + IF(IFERROR(FIND(Table2[[#This Row],[HomeTeam]], _xlfn.TEXTJOIN(";", 1, $AV$31:$AV$40)), 0) &gt; 0, 1, 0)</f>
        <v>0</v>
      </c>
    </row>
    <row r="265" spans="1:40"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(($AX$11)*IF(Table2[[#This Row],[CorrectWinnerPrediction]]="Y", 1, 0))+(($AX$12)*IF(Table2[[#This Row],[CorrectAwayScorePrediction]]="Y", 1, 0))+(($AX$13)*IF(Table2[[#This Row],[CorrectHomeScorePrediction]]="Y", 1, 0))</f>
        <v>0.8</v>
      </c>
      <c r="AD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$AV$31:$AV$40)), 0) &gt; 0, 1, 0) + IF(IFERROR(FIND(Table2[[#This Row],[HomeTeam]], _xlfn.TEXTJOIN(";", 1, $AV$31:$AV$40)), 0) &gt; 0, 1, 0)</f>
        <v>1</v>
      </c>
    </row>
    <row r="266" spans="1:40"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(($AX$11)*IF(Table2[[#This Row],[CorrectWinnerPrediction]]="Y", 1, 0))+(($AX$12)*IF(Table2[[#This Row],[CorrectAwayScorePrediction]]="Y", 1, 0))+(($AX$13)*IF(Table2[[#This Row],[CorrectHomeScorePrediction]]="Y", 1, 0))</f>
        <v>0.8</v>
      </c>
      <c r="AD2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$AV$31:$AV$40)), 0) &gt; 0, 1, 0) + IF(IFERROR(FIND(Table2[[#This Row],[HomeTeam]], _xlfn.TEXTJOIN(";", 1, $AV$31:$AV$40)), 0) &gt; 0, 1, 0)</f>
        <v>1</v>
      </c>
    </row>
    <row r="267" spans="1:40"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(($AX$11)*IF(Table2[[#This Row],[CorrectWinnerPrediction]]="Y", 1, 0))+(($AX$12)*IF(Table2[[#This Row],[CorrectAwayScorePrediction]]="Y", 1, 0))+(($AX$13)*IF(Table2[[#This Row],[CorrectHomeScorePrediction]]="Y", 1, 0))</f>
        <v>0</v>
      </c>
      <c r="AD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$AV$31:$AV$40)), 0) &gt; 0, 1, 0) + IF(IFERROR(FIND(Table2[[#This Row],[HomeTeam]], _xlfn.TEXTJOIN(";", 1, $AV$31:$AV$40)), 0) &gt; 0, 1, 0)</f>
        <v>1</v>
      </c>
    </row>
    <row r="268" spans="1:40"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(($AX$11)*IF(Table2[[#This Row],[CorrectWinnerPrediction]]="Y", 1, 0))+(($AX$12)*IF(Table2[[#This Row],[CorrectAwayScorePrediction]]="Y", 1, 0))+(($AX$13)*IF(Table2[[#This Row],[CorrectHomeScorePrediction]]="Y", 1, 0))</f>
        <v>0.8</v>
      </c>
      <c r="AD2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$AV$31:$AV$40)), 0) &gt; 0, 1, 0) + IF(IFERROR(FIND(Table2[[#This Row],[HomeTeam]], _xlfn.TEXTJOIN(";", 1, $AV$31:$AV$40)), 0) &gt; 0, 1, 0)</f>
        <v>0</v>
      </c>
    </row>
    <row r="269" spans="1:40"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(($AX$11)*IF(Table2[[#This Row],[CorrectWinnerPrediction]]="Y", 1, 0))+(($AX$12)*IF(Table2[[#This Row],[CorrectAwayScorePrediction]]="Y", 1, 0))+(($AX$13)*IF(Table2[[#This Row],[CorrectHomeScorePrediction]]="Y", 1, 0))</f>
        <v>0</v>
      </c>
      <c r="AD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$AV$31:$AV$40)), 0) &gt; 0, 1, 0) + IF(IFERROR(FIND(Table2[[#This Row],[HomeTeam]], _xlfn.TEXTJOIN(";", 1, $AV$31:$AV$40)), 0) &gt; 0, 1, 0)</f>
        <v>0</v>
      </c>
    </row>
    <row r="270" spans="1:40"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(($AX$11)*IF(Table2[[#This Row],[CorrectWinnerPrediction]]="Y", 1, 0))+(($AX$12)*IF(Table2[[#This Row],[CorrectAwayScorePrediction]]="Y", 1, 0))+(($AX$13)*IF(Table2[[#This Row],[CorrectHomeScorePrediction]]="Y", 1, 0))</f>
        <v>0</v>
      </c>
      <c r="AD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$AV$31:$AV$40)), 0) &gt; 0, 1, 0) + IF(IFERROR(FIND(Table2[[#This Row],[HomeTeam]], _xlfn.TEXTJOIN(";", 1, $AV$31:$AV$40)), 0) &gt; 0, 1, 0)</f>
        <v>0</v>
      </c>
    </row>
    <row r="271" spans="1:40"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(($AX$11)*IF(Table2[[#This Row],[CorrectWinnerPrediction]]="Y", 1, 0))+(($AX$12)*IF(Table2[[#This Row],[CorrectAwayScorePrediction]]="Y", 1, 0))+(($AX$13)*IF(Table2[[#This Row],[CorrectHomeScorePrediction]]="Y", 1, 0))</f>
        <v>0.8</v>
      </c>
      <c r="AD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$AV$31:$AV$40)), 0) &gt; 0, 1, 0) + IF(IFERROR(FIND(Table2[[#This Row],[HomeTeam]], _xlfn.TEXTJOIN(";", 1, $AV$31:$AV$40)), 0) &gt; 0, 1, 0)</f>
        <v>1</v>
      </c>
    </row>
    <row r="272" spans="1:40"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(($AX$11)*IF(Table2[[#This Row],[CorrectWinnerPrediction]]="Y", 1, 0))+(($AX$12)*IF(Table2[[#This Row],[CorrectAwayScorePrediction]]="Y", 1, 0))+(($AX$13)*IF(Table2[[#This Row],[CorrectHomeScorePrediction]]="Y", 1, 0))</f>
        <v>0.8</v>
      </c>
      <c r="AD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$AV$31:$AV$40)), 0) &gt; 0, 1, 0) + IF(IFERROR(FIND(Table2[[#This Row],[HomeTeam]], _xlfn.TEXTJOIN(";", 1, $AV$31:$AV$40)), 0) &gt; 0, 1, 0)</f>
        <v>0</v>
      </c>
    </row>
    <row r="273" spans="1:40"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(($AX$11)*IF(Table2[[#This Row],[CorrectWinnerPrediction]]="Y", 1, 0))+(($AX$12)*IF(Table2[[#This Row],[CorrectAwayScorePrediction]]="Y", 1, 0))+(($AX$13)*IF(Table2[[#This Row],[CorrectHomeScorePrediction]]="Y", 1, 0))</f>
        <v>0</v>
      </c>
      <c r="AD2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$AV$31:$AV$40)), 0) &gt; 0, 1, 0) + IF(IFERROR(FIND(Table2[[#This Row],[HomeTeam]], _xlfn.TEXTJOIN(";", 1, $AV$31:$AV$40)), 0) &gt; 0, 1, 0)</f>
        <v>0</v>
      </c>
    </row>
    <row r="274" spans="1:40"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(($AX$11)*IF(Table2[[#This Row],[CorrectWinnerPrediction]]="Y", 1, 0))+(($AX$12)*IF(Table2[[#This Row],[CorrectAwayScorePrediction]]="Y", 1, 0))+(($AX$13)*IF(Table2[[#This Row],[CorrectHomeScorePrediction]]="Y", 1, 0))</f>
        <v>0</v>
      </c>
      <c r="AD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$AV$31:$AV$40)), 0) &gt; 0, 1, 0) + IF(IFERROR(FIND(Table2[[#This Row],[HomeTeam]], _xlfn.TEXTJOIN(";", 1, $AV$31:$AV$40)), 0) &gt; 0, 1, 0)</f>
        <v>0</v>
      </c>
    </row>
    <row r="275" spans="1:40"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(($AX$11)*IF(Table2[[#This Row],[CorrectWinnerPrediction]]="Y", 1, 0))+(($AX$12)*IF(Table2[[#This Row],[CorrectAwayScorePrediction]]="Y", 1, 0))+(($AX$13)*IF(Table2[[#This Row],[CorrectHomeScorePrediction]]="Y", 1, 0))</f>
        <v>0</v>
      </c>
      <c r="AD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$AV$31:$AV$40)), 0) &gt; 0, 1, 0) + IF(IFERROR(FIND(Table2[[#This Row],[HomeTeam]], _xlfn.TEXTJOIN(";", 1, $AV$31:$AV$40)), 0) &gt; 0, 1, 0)</f>
        <v>0</v>
      </c>
    </row>
    <row r="276" spans="1:40"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(($AX$11)*IF(Table2[[#This Row],[CorrectWinnerPrediction]]="Y", 1, 0))+(($AX$12)*IF(Table2[[#This Row],[CorrectAwayScorePrediction]]="Y", 1, 0))+(($AX$13)*IF(Table2[[#This Row],[CorrectHomeScorePrediction]]="Y", 1, 0))</f>
        <v>0</v>
      </c>
      <c r="AD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$AV$31:$AV$40)), 0) &gt; 0, 1, 0) + IF(IFERROR(FIND(Table2[[#This Row],[HomeTeam]], _xlfn.TEXTJOIN(";", 1, $AV$31:$AV$40)), 0) &gt; 0, 1, 0)</f>
        <v>2</v>
      </c>
    </row>
    <row r="277" spans="1:40"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(($AX$11)*IF(Table2[[#This Row],[CorrectWinnerPrediction]]="Y", 1, 0))+(($AX$12)*IF(Table2[[#This Row],[CorrectAwayScorePrediction]]="Y", 1, 0))+(($AX$13)*IF(Table2[[#This Row],[CorrectHomeScorePrediction]]="Y", 1, 0))</f>
        <v>0.8</v>
      </c>
      <c r="AD2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$AV$31:$AV$40)), 0) &gt; 0, 1, 0) + IF(IFERROR(FIND(Table2[[#This Row],[HomeTeam]], _xlfn.TEXTJOIN(";", 1, $AV$31:$AV$40)), 0) &gt; 0, 1, 0)</f>
        <v>1</v>
      </c>
    </row>
    <row r="278" spans="1:40"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(($AX$11)*IF(Table2[[#This Row],[CorrectWinnerPrediction]]="Y", 1, 0))+(($AX$12)*IF(Table2[[#This Row],[CorrectAwayScorePrediction]]="Y", 1, 0))+(($AX$13)*IF(Table2[[#This Row],[CorrectHomeScorePrediction]]="Y", 1, 0))</f>
        <v>0.9</v>
      </c>
      <c r="AD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$AV$31:$AV$40)), 0) &gt; 0, 1, 0) + IF(IFERROR(FIND(Table2[[#This Row],[HomeTeam]], _xlfn.TEXTJOIN(";", 1, $AV$31:$AV$40)), 0) &gt; 0, 1, 0)</f>
        <v>0</v>
      </c>
    </row>
    <row r="279" spans="1:40"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(($AX$11)*IF(Table2[[#This Row],[CorrectWinnerPrediction]]="Y", 1, 0))+(($AX$12)*IF(Table2[[#This Row],[CorrectAwayScorePrediction]]="Y", 1, 0))+(($AX$13)*IF(Table2[[#This Row],[CorrectHomeScorePrediction]]="Y", 1, 0))</f>
        <v>0.8</v>
      </c>
      <c r="AD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$AV$31:$AV$40)), 0) &gt; 0, 1, 0) + IF(IFERROR(FIND(Table2[[#This Row],[HomeTeam]], _xlfn.TEXTJOIN(";", 1, $AV$31:$AV$40)), 0) &gt; 0, 1, 0)</f>
        <v>1</v>
      </c>
    </row>
    <row r="280" spans="1:40"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(($AX$11)*IF(Table2[[#This Row],[CorrectWinnerPrediction]]="Y", 1, 0))+(($AX$12)*IF(Table2[[#This Row],[CorrectAwayScorePrediction]]="Y", 1, 0))+(($AX$13)*IF(Table2[[#This Row],[CorrectHomeScorePrediction]]="Y", 1, 0))</f>
        <v>0</v>
      </c>
      <c r="AD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$AV$31:$AV$40)), 0) &gt; 0, 1, 0) + IF(IFERROR(FIND(Table2[[#This Row],[HomeTeam]], _xlfn.TEXTJOIN(";", 1, $AV$31:$AV$40)), 0) &gt; 0, 1, 0)</f>
        <v>0</v>
      </c>
    </row>
    <row r="281" spans="1:40"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(($AX$11)*IF(Table2[[#This Row],[CorrectWinnerPrediction]]="Y", 1, 0))+(($AX$12)*IF(Table2[[#This Row],[CorrectAwayScorePrediction]]="Y", 1, 0))+(($AX$13)*IF(Table2[[#This Row],[CorrectHomeScorePrediction]]="Y", 1, 0))</f>
        <v>0.1</v>
      </c>
      <c r="AD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$AV$31:$AV$40)), 0) &gt; 0, 1, 0) + IF(IFERROR(FIND(Table2[[#This Row],[HomeTeam]], _xlfn.TEXTJOIN(";", 1, $AV$31:$AV$40)), 0) &gt; 0, 1, 0)</f>
        <v>0</v>
      </c>
    </row>
    <row r="282" spans="1:40"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(($AX$11)*IF(Table2[[#This Row],[CorrectWinnerPrediction]]="Y", 1, 0))+(($AX$12)*IF(Table2[[#This Row],[CorrectAwayScorePrediction]]="Y", 1, 0))+(($AX$13)*IF(Table2[[#This Row],[CorrectHomeScorePrediction]]="Y", 1, 0))</f>
        <v>0.8</v>
      </c>
      <c r="AD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$AV$31:$AV$40)), 0) &gt; 0, 1, 0) + IF(IFERROR(FIND(Table2[[#This Row],[HomeTeam]], _xlfn.TEXTJOIN(";", 1, $AV$31:$AV$40)), 0) &gt; 0, 1, 0)</f>
        <v>1</v>
      </c>
    </row>
    <row r="283" spans="1:40"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(($AX$11)*IF(Table2[[#This Row],[CorrectWinnerPrediction]]="Y", 1, 0))+(($AX$12)*IF(Table2[[#This Row],[CorrectAwayScorePrediction]]="Y", 1, 0))+(($AX$13)*IF(Table2[[#This Row],[CorrectHomeScorePrediction]]="Y", 1, 0))</f>
        <v>0.8</v>
      </c>
      <c r="AD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$AV$31:$AV$40)), 0) &gt; 0, 1, 0) + IF(IFERROR(FIND(Table2[[#This Row],[HomeTeam]], _xlfn.TEXTJOIN(";", 1, $AV$31:$AV$40)), 0) &gt; 0, 1, 0)</f>
        <v>0</v>
      </c>
    </row>
    <row r="284" spans="1:40"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(($AX$11)*IF(Table2[[#This Row],[CorrectWinnerPrediction]]="Y", 1, 0))+(($AX$12)*IF(Table2[[#This Row],[CorrectAwayScorePrediction]]="Y", 1, 0))+(($AX$13)*IF(Table2[[#This Row],[CorrectHomeScorePrediction]]="Y", 1, 0))</f>
        <v>0.9</v>
      </c>
      <c r="AD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$AV$31:$AV$40)), 0) &gt; 0, 1, 0) + IF(IFERROR(FIND(Table2[[#This Row],[HomeTeam]], _xlfn.TEXTJOIN(";", 1, $AV$31:$AV$40)), 0) &gt; 0, 1, 0)</f>
        <v>0</v>
      </c>
    </row>
    <row r="285" spans="1:40"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(($AX$11)*IF(Table2[[#This Row],[CorrectWinnerPrediction]]="Y", 1, 0))+(($AX$12)*IF(Table2[[#This Row],[CorrectAwayScorePrediction]]="Y", 1, 0))+(($AX$13)*IF(Table2[[#This Row],[CorrectHomeScorePrediction]]="Y", 1, 0))</f>
        <v>0.9</v>
      </c>
      <c r="AD2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$AV$31:$AV$40)), 0) &gt; 0, 1, 0) + IF(IFERROR(FIND(Table2[[#This Row],[HomeTeam]], _xlfn.TEXTJOIN(";", 1, $AV$31:$AV$40)), 0) &gt; 0, 1, 0)</f>
        <v>1</v>
      </c>
    </row>
    <row r="286" spans="1:40"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(($AX$11)*IF(Table2[[#This Row],[CorrectWinnerPrediction]]="Y", 1, 0))+(($AX$12)*IF(Table2[[#This Row],[CorrectAwayScorePrediction]]="Y", 1, 0))+(($AX$13)*IF(Table2[[#This Row],[CorrectHomeScorePrediction]]="Y", 1, 0))</f>
        <v>1</v>
      </c>
      <c r="AD2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$AV$31:$AV$40)), 0) &gt; 0, 1, 0) + IF(IFERROR(FIND(Table2[[#This Row],[HomeTeam]], _xlfn.TEXTJOIN(";", 1, $AV$31:$AV$40)), 0) &gt; 0, 1, 0)</f>
        <v>0</v>
      </c>
    </row>
    <row r="287" spans="1:40"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(($AX$11)*IF(Table2[[#This Row],[CorrectWinnerPrediction]]="Y", 1, 0))+(($AX$12)*IF(Table2[[#This Row],[CorrectAwayScorePrediction]]="Y", 1, 0))+(($AX$13)*IF(Table2[[#This Row],[CorrectHomeScorePrediction]]="Y", 1, 0))</f>
        <v>0.1</v>
      </c>
      <c r="AD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$AV$31:$AV$40)), 0) &gt; 0, 1, 0) + IF(IFERROR(FIND(Table2[[#This Row],[HomeTeam]], _xlfn.TEXTJOIN(";", 1, $AV$31:$AV$40)), 0) &gt; 0, 1, 0)</f>
        <v>1</v>
      </c>
    </row>
    <row r="288" spans="1:40"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(($AX$11)*IF(Table2[[#This Row],[CorrectWinnerPrediction]]="Y", 1, 0))+(($AX$12)*IF(Table2[[#This Row],[CorrectAwayScorePrediction]]="Y", 1, 0))+(($AX$13)*IF(Table2[[#This Row],[CorrectHomeScorePrediction]]="Y", 1, 0))</f>
        <v>0.9</v>
      </c>
      <c r="AD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$AV$31:$AV$40)), 0) &gt; 0, 1, 0) + IF(IFERROR(FIND(Table2[[#This Row],[HomeTeam]], _xlfn.TEXTJOIN(";", 1, $AV$31:$AV$40)), 0) &gt; 0, 1, 0)</f>
        <v>0</v>
      </c>
    </row>
    <row r="289" spans="1:40"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(($AX$11)*IF(Table2[[#This Row],[CorrectWinnerPrediction]]="Y", 1, 0))+(($AX$12)*IF(Table2[[#This Row],[CorrectAwayScorePrediction]]="Y", 1, 0))+(($AX$13)*IF(Table2[[#This Row],[CorrectHomeScorePrediction]]="Y", 1, 0))</f>
        <v>0.9</v>
      </c>
      <c r="AD2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$AV$31:$AV$40)), 0) &gt; 0, 1, 0) + IF(IFERROR(FIND(Table2[[#This Row],[HomeTeam]], _xlfn.TEXTJOIN(";", 1, $AV$31:$AV$40)), 0) &gt; 0, 1, 0)</f>
        <v>0</v>
      </c>
    </row>
    <row r="290" spans="1:40"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(($AX$11)*IF(Table2[[#This Row],[CorrectWinnerPrediction]]="Y", 1, 0))+(($AX$12)*IF(Table2[[#This Row],[CorrectAwayScorePrediction]]="Y", 1, 0))+(($AX$13)*IF(Table2[[#This Row],[CorrectHomeScorePrediction]]="Y", 1, 0))</f>
        <v>0</v>
      </c>
      <c r="AD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$AV$31:$AV$40)), 0) &gt; 0, 1, 0) + IF(IFERROR(FIND(Table2[[#This Row],[HomeTeam]], _xlfn.TEXTJOIN(";", 1, $AV$31:$AV$40)), 0) &gt; 0, 1, 0)</f>
        <v>0</v>
      </c>
    </row>
    <row r="291" spans="1:40"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(($AX$11)*IF(Table2[[#This Row],[CorrectWinnerPrediction]]="Y", 1, 0))+(($AX$12)*IF(Table2[[#This Row],[CorrectAwayScorePrediction]]="Y", 1, 0))+(($AX$13)*IF(Table2[[#This Row],[CorrectHomeScorePrediction]]="Y", 1, 0))</f>
        <v>0.9</v>
      </c>
      <c r="AD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$AV$31:$AV$40)), 0) &gt; 0, 1, 0) + IF(IFERROR(FIND(Table2[[#This Row],[HomeTeam]], _xlfn.TEXTJOIN(";", 1, $AV$31:$AV$40)), 0) &gt; 0, 1, 0)</f>
        <v>0</v>
      </c>
    </row>
    <row r="292" spans="1:40"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(($AX$11)*IF(Table2[[#This Row],[CorrectWinnerPrediction]]="Y", 1, 0))+(($AX$12)*IF(Table2[[#This Row],[CorrectAwayScorePrediction]]="Y", 1, 0))+(($AX$13)*IF(Table2[[#This Row],[CorrectHomeScorePrediction]]="Y", 1, 0))</f>
        <v>0</v>
      </c>
      <c r="AD2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$AV$31:$AV$40)), 0) &gt; 0, 1, 0) + IF(IFERROR(FIND(Table2[[#This Row],[HomeTeam]], _xlfn.TEXTJOIN(";", 1, $AV$31:$AV$40)), 0) &gt; 0, 1, 0)</f>
        <v>2</v>
      </c>
    </row>
    <row r="293" spans="1:40"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(($AX$11)*IF(Table2[[#This Row],[CorrectWinnerPrediction]]="Y", 1, 0))+(($AX$12)*IF(Table2[[#This Row],[CorrectAwayScorePrediction]]="Y", 1, 0))+(($AX$13)*IF(Table2[[#This Row],[CorrectHomeScorePrediction]]="Y", 1, 0))</f>
        <v>0</v>
      </c>
      <c r="AD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$AV$31:$AV$40)), 0) &gt; 0, 1, 0) + IF(IFERROR(FIND(Table2[[#This Row],[HomeTeam]], _xlfn.TEXTJOIN(";", 1, $AV$31:$AV$40)), 0) &gt; 0, 1, 0)</f>
        <v>0</v>
      </c>
    </row>
    <row r="294" spans="1:40"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(($AX$11)*IF(Table2[[#This Row],[CorrectWinnerPrediction]]="Y", 1, 0))+(($AX$12)*IF(Table2[[#This Row],[CorrectAwayScorePrediction]]="Y", 1, 0))+(($AX$13)*IF(Table2[[#This Row],[CorrectHomeScorePrediction]]="Y", 1, 0))</f>
        <v>0</v>
      </c>
      <c r="AD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$AV$31:$AV$40)), 0) &gt; 0, 1, 0) + IF(IFERROR(FIND(Table2[[#This Row],[HomeTeam]], _xlfn.TEXTJOIN(";", 1, $AV$31:$AV$40)), 0) &gt; 0, 1, 0)</f>
        <v>0</v>
      </c>
    </row>
    <row r="295" spans="1:40"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(($AX$11)*IF(Table2[[#This Row],[CorrectWinnerPrediction]]="Y", 1, 0))+(($AX$12)*IF(Table2[[#This Row],[CorrectAwayScorePrediction]]="Y", 1, 0))+(($AX$13)*IF(Table2[[#This Row],[CorrectHomeScorePrediction]]="Y", 1, 0))</f>
        <v>0.8</v>
      </c>
      <c r="AD2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$AV$31:$AV$40)), 0) &gt; 0, 1, 0) + IF(IFERROR(FIND(Table2[[#This Row],[HomeTeam]], _xlfn.TEXTJOIN(";", 1, $AV$31:$AV$40)), 0) &gt; 0, 1, 0)</f>
        <v>0</v>
      </c>
    </row>
    <row r="296" spans="1:40"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(($AX$11)*IF(Table2[[#This Row],[CorrectWinnerPrediction]]="Y", 1, 0))+(($AX$12)*IF(Table2[[#This Row],[CorrectAwayScorePrediction]]="Y", 1, 0))+(($AX$13)*IF(Table2[[#This Row],[CorrectHomeScorePrediction]]="Y", 1, 0))</f>
        <v>0.9</v>
      </c>
      <c r="AD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$AV$31:$AV$40)), 0) &gt; 0, 1, 0) + IF(IFERROR(FIND(Table2[[#This Row],[HomeTeam]], _xlfn.TEXTJOIN(";", 1, $AV$31:$AV$40)), 0) &gt; 0, 1, 0)</f>
        <v>2</v>
      </c>
    </row>
    <row r="297" spans="1:40"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(($AX$11)*IF(Table2[[#This Row],[CorrectWinnerPrediction]]="Y", 1, 0))+(($AX$12)*IF(Table2[[#This Row],[CorrectAwayScorePrediction]]="Y", 1, 0))+(($AX$13)*IF(Table2[[#This Row],[CorrectHomeScorePrediction]]="Y", 1, 0))</f>
        <v>0.1</v>
      </c>
      <c r="AD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$AV$31:$AV$40)), 0) &gt; 0, 1, 0) + IF(IFERROR(FIND(Table2[[#This Row],[HomeTeam]], _xlfn.TEXTJOIN(";", 1, $AV$31:$AV$40)), 0) &gt; 0, 1, 0)</f>
        <v>0</v>
      </c>
    </row>
    <row r="298" spans="1:40"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(($AX$11)*IF(Table2[[#This Row],[CorrectWinnerPrediction]]="Y", 1, 0))+(($AX$12)*IF(Table2[[#This Row],[CorrectAwayScorePrediction]]="Y", 1, 0))+(($AX$13)*IF(Table2[[#This Row],[CorrectHomeScorePrediction]]="Y", 1, 0))</f>
        <v>1</v>
      </c>
      <c r="AD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$AV$31:$AV$40)), 0) &gt; 0, 1, 0) + IF(IFERROR(FIND(Table2[[#This Row],[HomeTeam]], _xlfn.TEXTJOIN(";", 1, $AV$31:$AV$40)), 0) &gt; 0, 1, 0)</f>
        <v>0</v>
      </c>
    </row>
    <row r="299" spans="1:40"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(($AX$11)*IF(Table2[[#This Row],[CorrectWinnerPrediction]]="Y", 1, 0))+(($AX$12)*IF(Table2[[#This Row],[CorrectAwayScorePrediction]]="Y", 1, 0))+(($AX$13)*IF(Table2[[#This Row],[CorrectHomeScorePrediction]]="Y", 1, 0))</f>
        <v>0.1</v>
      </c>
      <c r="AD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$AV$31:$AV$40)), 0) &gt; 0, 1, 0) + IF(IFERROR(FIND(Table2[[#This Row],[HomeTeam]], _xlfn.TEXTJOIN(";", 1, $AV$31:$AV$40)), 0) &gt; 0, 1, 0)</f>
        <v>1</v>
      </c>
    </row>
    <row r="300" spans="1:40"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(($AX$11)*IF(Table2[[#This Row],[CorrectWinnerPrediction]]="Y", 1, 0))+(($AX$12)*IF(Table2[[#This Row],[CorrectAwayScorePrediction]]="Y", 1, 0))+(($AX$13)*IF(Table2[[#This Row],[CorrectHomeScorePrediction]]="Y", 1, 0))</f>
        <v>0.8</v>
      </c>
      <c r="AD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$AV$31:$AV$40)), 0) &gt; 0, 1, 0) + IF(IFERROR(FIND(Table2[[#This Row],[HomeTeam]], _xlfn.TEXTJOIN(";", 1, $AV$31:$AV$40)), 0) &gt; 0, 1, 0)</f>
        <v>0</v>
      </c>
    </row>
    <row r="301" spans="1:40"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(($AX$11)*IF(Table2[[#This Row],[CorrectWinnerPrediction]]="Y", 1, 0))+(($AX$12)*IF(Table2[[#This Row],[CorrectAwayScorePrediction]]="Y", 1, 0))+(($AX$13)*IF(Table2[[#This Row],[CorrectHomeScorePrediction]]="Y", 1, 0))</f>
        <v>0.8</v>
      </c>
      <c r="AD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$AV$31:$AV$40)), 0) &gt; 0, 1, 0) + IF(IFERROR(FIND(Table2[[#This Row],[HomeTeam]], _xlfn.TEXTJOIN(";", 1, $AV$31:$AV$40)), 0) &gt; 0, 1, 0)</f>
        <v>1</v>
      </c>
    </row>
    <row r="302" spans="1:40"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(($AX$11)*IF(Table2[[#This Row],[CorrectWinnerPrediction]]="Y", 1, 0))+(($AX$12)*IF(Table2[[#This Row],[CorrectAwayScorePrediction]]="Y", 1, 0))+(($AX$13)*IF(Table2[[#This Row],[CorrectHomeScorePrediction]]="Y", 1, 0))</f>
        <v>0</v>
      </c>
      <c r="AD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$AV$31:$AV$40)), 0) &gt; 0, 1, 0) + IF(IFERROR(FIND(Table2[[#This Row],[HomeTeam]], _xlfn.TEXTJOIN(";", 1, $AV$31:$AV$40)), 0) &gt; 0, 1, 0)</f>
        <v>1</v>
      </c>
    </row>
    <row r="303" spans="1:40"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(($AX$11)*IF(Table2[[#This Row],[CorrectWinnerPrediction]]="Y", 1, 0))+(($AX$12)*IF(Table2[[#This Row],[CorrectAwayScorePrediction]]="Y", 1, 0))+(($AX$13)*IF(Table2[[#This Row],[CorrectHomeScorePrediction]]="Y", 1, 0))</f>
        <v>0.9</v>
      </c>
      <c r="AD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$AV$31:$AV$40)), 0) &gt; 0, 1, 0) + IF(IFERROR(FIND(Table2[[#This Row],[HomeTeam]], _xlfn.TEXTJOIN(";", 1, $AV$31:$AV$40)), 0) &gt; 0, 1, 0)</f>
        <v>1</v>
      </c>
    </row>
    <row r="304" spans="1:40"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(($AX$11)*IF(Table2[[#This Row],[CorrectWinnerPrediction]]="Y", 1, 0))+(($AX$12)*IF(Table2[[#This Row],[CorrectAwayScorePrediction]]="Y", 1, 0))+(($AX$13)*IF(Table2[[#This Row],[CorrectHomeScorePrediction]]="Y", 1, 0))</f>
        <v>0.9</v>
      </c>
      <c r="AD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$AV$31:$AV$40)), 0) &gt; 0, 1, 0) + IF(IFERROR(FIND(Table2[[#This Row],[HomeTeam]], _xlfn.TEXTJOIN(";", 1, $AV$31:$AV$40)), 0) &gt; 0, 1, 0)</f>
        <v>0</v>
      </c>
    </row>
    <row r="305" spans="1:40"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(($AX$11)*IF(Table2[[#This Row],[CorrectWinnerPrediction]]="Y", 1, 0))+(($AX$12)*IF(Table2[[#This Row],[CorrectAwayScorePrediction]]="Y", 1, 0))+(($AX$13)*IF(Table2[[#This Row],[CorrectHomeScorePrediction]]="Y", 1, 0))</f>
        <v>1</v>
      </c>
      <c r="AD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$AV$31:$AV$40)), 0) &gt; 0, 1, 0) + IF(IFERROR(FIND(Table2[[#This Row],[HomeTeam]], _xlfn.TEXTJOIN(";", 1, $AV$31:$AV$40)), 0) &gt; 0, 1, 0)</f>
        <v>0</v>
      </c>
    </row>
    <row r="306" spans="1:40"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(($AX$11)*IF(Table2[[#This Row],[CorrectWinnerPrediction]]="Y", 1, 0))+(($AX$12)*IF(Table2[[#This Row],[CorrectAwayScorePrediction]]="Y", 1, 0))+(($AX$13)*IF(Table2[[#This Row],[CorrectHomeScorePrediction]]="Y", 1, 0))</f>
        <v>0</v>
      </c>
      <c r="AD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$AV$31:$AV$40)), 0) &gt; 0, 1, 0) + IF(IFERROR(FIND(Table2[[#This Row],[HomeTeam]], _xlfn.TEXTJOIN(";", 1, $AV$31:$AV$40)), 0) &gt; 0, 1, 0)</f>
        <v>0</v>
      </c>
    </row>
    <row r="307" spans="1:40"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(($AX$11)*IF(Table2[[#This Row],[CorrectWinnerPrediction]]="Y", 1, 0))+(($AX$12)*IF(Table2[[#This Row],[CorrectAwayScorePrediction]]="Y", 1, 0))+(($AX$13)*IF(Table2[[#This Row],[CorrectHomeScorePrediction]]="Y", 1, 0))</f>
        <v>0.8</v>
      </c>
      <c r="AD3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$AV$31:$AV$40)), 0) &gt; 0, 1, 0) + IF(IFERROR(FIND(Table2[[#This Row],[HomeTeam]], _xlfn.TEXTJOIN(";", 1, $AV$31:$AV$40)), 0) &gt; 0, 1, 0)</f>
        <v>0</v>
      </c>
    </row>
    <row r="308" spans="1:40"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(($AX$11)*IF(Table2[[#This Row],[CorrectWinnerPrediction]]="Y", 1, 0))+(($AX$12)*IF(Table2[[#This Row],[CorrectAwayScorePrediction]]="Y", 1, 0))+(($AX$13)*IF(Table2[[#This Row],[CorrectHomeScorePrediction]]="Y", 1, 0))</f>
        <v>0.8</v>
      </c>
      <c r="AD3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$AV$31:$AV$40)), 0) &gt; 0, 1, 0) + IF(IFERROR(FIND(Table2[[#This Row],[HomeTeam]], _xlfn.TEXTJOIN(";", 1, $AV$31:$AV$40)), 0) &gt; 0, 1, 0)</f>
        <v>0</v>
      </c>
    </row>
    <row r="309" spans="1:40"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(($AX$11)*IF(Table2[[#This Row],[CorrectWinnerPrediction]]="Y", 1, 0))+(($AX$12)*IF(Table2[[#This Row],[CorrectAwayScorePrediction]]="Y", 1, 0))+(($AX$13)*IF(Table2[[#This Row],[CorrectHomeScorePrediction]]="Y", 1, 0))</f>
        <v>0</v>
      </c>
      <c r="AD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$AV$31:$AV$40)), 0) &gt; 0, 1, 0) + IF(IFERROR(FIND(Table2[[#This Row],[HomeTeam]], _xlfn.TEXTJOIN(";", 1, $AV$31:$AV$40)), 0) &gt; 0, 1, 0)</f>
        <v>1</v>
      </c>
    </row>
    <row r="310" spans="1:40"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(($AX$11)*IF(Table2[[#This Row],[CorrectWinnerPrediction]]="Y", 1, 0))+(($AX$12)*IF(Table2[[#This Row],[CorrectAwayScorePrediction]]="Y", 1, 0))+(($AX$13)*IF(Table2[[#This Row],[CorrectHomeScorePrediction]]="Y", 1, 0))</f>
        <v>0</v>
      </c>
      <c r="AD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$AV$31:$AV$40)), 0) &gt; 0, 1, 0) + IF(IFERROR(FIND(Table2[[#This Row],[HomeTeam]], _xlfn.TEXTJOIN(";", 1, $AV$31:$AV$40)), 0) &gt; 0, 1, 0)</f>
        <v>0</v>
      </c>
    </row>
    <row r="311" spans="1:40"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(($AX$11)*IF(Table2[[#This Row],[CorrectWinnerPrediction]]="Y", 1, 0))+(($AX$12)*IF(Table2[[#This Row],[CorrectAwayScorePrediction]]="Y", 1, 0))+(($AX$13)*IF(Table2[[#This Row],[CorrectHomeScorePrediction]]="Y", 1, 0))</f>
        <v>0.9</v>
      </c>
      <c r="AD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$AV$31:$AV$40)), 0) &gt; 0, 1, 0) + IF(IFERROR(FIND(Table2[[#This Row],[HomeTeam]], _xlfn.TEXTJOIN(";", 1, $AV$31:$AV$40)), 0) &gt; 0, 1, 0)</f>
        <v>0</v>
      </c>
    </row>
    <row r="312" spans="1:40"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(($AX$11)*IF(Table2[[#This Row],[CorrectWinnerPrediction]]="Y", 1, 0))+(($AX$12)*IF(Table2[[#This Row],[CorrectAwayScorePrediction]]="Y", 1, 0))+(($AX$13)*IF(Table2[[#This Row],[CorrectHomeScorePrediction]]="Y", 1, 0))</f>
        <v>0</v>
      </c>
      <c r="AD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$AV$31:$AV$40)), 0) &gt; 0, 1, 0) + IF(IFERROR(FIND(Table2[[#This Row],[HomeTeam]], _xlfn.TEXTJOIN(";", 1, $AV$31:$AV$40)), 0) &gt; 0, 1, 0)</f>
        <v>0</v>
      </c>
    </row>
    <row r="313" spans="1:40"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(($AX$11)*IF(Table2[[#This Row],[CorrectWinnerPrediction]]="Y", 1, 0))+(($AX$12)*IF(Table2[[#This Row],[CorrectAwayScorePrediction]]="Y", 1, 0))+(($AX$13)*IF(Table2[[#This Row],[CorrectHomeScorePrediction]]="Y", 1, 0))</f>
        <v>0</v>
      </c>
      <c r="AD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$AV$31:$AV$40)), 0) &gt; 0, 1, 0) + IF(IFERROR(FIND(Table2[[#This Row],[HomeTeam]], _xlfn.TEXTJOIN(";", 1, $AV$31:$AV$40)), 0) &gt; 0, 1, 0)</f>
        <v>0</v>
      </c>
    </row>
    <row r="314" spans="1:40"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(($AX$11)*IF(Table2[[#This Row],[CorrectWinnerPrediction]]="Y", 1, 0))+(($AX$12)*IF(Table2[[#This Row],[CorrectAwayScorePrediction]]="Y", 1, 0))+(($AX$13)*IF(Table2[[#This Row],[CorrectHomeScorePrediction]]="Y", 1, 0))</f>
        <v>1</v>
      </c>
      <c r="AD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$AV$31:$AV$40)), 0) &gt; 0, 1, 0) + IF(IFERROR(FIND(Table2[[#This Row],[HomeTeam]], _xlfn.TEXTJOIN(";", 1, $AV$31:$AV$40)), 0) &gt; 0, 1, 0)</f>
        <v>0</v>
      </c>
    </row>
    <row r="315" spans="1:40"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(($AX$11)*IF(Table2[[#This Row],[CorrectWinnerPrediction]]="Y", 1, 0))+(($AX$12)*IF(Table2[[#This Row],[CorrectAwayScorePrediction]]="Y", 1, 0))+(($AX$13)*IF(Table2[[#This Row],[CorrectHomeScorePrediction]]="Y", 1, 0))</f>
        <v>0</v>
      </c>
      <c r="AD3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$AV$31:$AV$40)), 0) &gt; 0, 1, 0) + IF(IFERROR(FIND(Table2[[#This Row],[HomeTeam]], _xlfn.TEXTJOIN(";", 1, $AV$31:$AV$40)), 0) &gt; 0, 1, 0)</f>
        <v>0</v>
      </c>
    </row>
    <row r="316" spans="1:40"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(($AX$11)*IF(Table2[[#This Row],[CorrectWinnerPrediction]]="Y", 1, 0))+(($AX$12)*IF(Table2[[#This Row],[CorrectAwayScorePrediction]]="Y", 1, 0))+(($AX$13)*IF(Table2[[#This Row],[CorrectHomeScorePrediction]]="Y", 1, 0))</f>
        <v>0.8</v>
      </c>
      <c r="AD3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$AV$31:$AV$40)), 0) &gt; 0, 1, 0) + IF(IFERROR(FIND(Table2[[#This Row],[HomeTeam]], _xlfn.TEXTJOIN(";", 1, $AV$31:$AV$40)), 0) &gt; 0, 1, 0)</f>
        <v>1</v>
      </c>
    </row>
    <row r="317" spans="1:40"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(($AX$11)*IF(Table2[[#This Row],[CorrectWinnerPrediction]]="Y", 1, 0))+(($AX$12)*IF(Table2[[#This Row],[CorrectAwayScorePrediction]]="Y", 1, 0))+(($AX$13)*IF(Table2[[#This Row],[CorrectHomeScorePrediction]]="Y", 1, 0))</f>
        <v>0.9</v>
      </c>
      <c r="AD3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$AV$31:$AV$40)), 0) &gt; 0, 1, 0) + IF(IFERROR(FIND(Table2[[#This Row],[HomeTeam]], _xlfn.TEXTJOIN(";", 1, $AV$31:$AV$40)), 0) &gt; 0, 1, 0)</f>
        <v>1</v>
      </c>
    </row>
    <row r="318" spans="1:40"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(($AX$11)*IF(Table2[[#This Row],[CorrectWinnerPrediction]]="Y", 1, 0))+(($AX$12)*IF(Table2[[#This Row],[CorrectAwayScorePrediction]]="Y", 1, 0))+(($AX$13)*IF(Table2[[#This Row],[CorrectHomeScorePrediction]]="Y", 1, 0))</f>
        <v>0.8</v>
      </c>
      <c r="AD3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$AV$31:$AV$40)), 0) &gt; 0, 1, 0) + IF(IFERROR(FIND(Table2[[#This Row],[HomeTeam]], _xlfn.TEXTJOIN(";", 1, $AV$31:$AV$40)), 0) &gt; 0, 1, 0)</f>
        <v>1</v>
      </c>
    </row>
    <row r="319" spans="1:40"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(($AX$11)*IF(Table2[[#This Row],[CorrectWinnerPrediction]]="Y", 1, 0))+(($AX$12)*IF(Table2[[#This Row],[CorrectAwayScorePrediction]]="Y", 1, 0))+(($AX$13)*IF(Table2[[#This Row],[CorrectHomeScorePrediction]]="Y", 1, 0))</f>
        <v>1</v>
      </c>
      <c r="AD3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$AV$31:$AV$40)), 0) &gt; 0, 1, 0) + IF(IFERROR(FIND(Table2[[#This Row],[HomeTeam]], _xlfn.TEXTJOIN(";", 1, $AV$31:$AV$40)), 0) &gt; 0, 1, 0)</f>
        <v>0</v>
      </c>
    </row>
    <row r="320" spans="1:40"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(($AX$11)*IF(Table2[[#This Row],[CorrectWinnerPrediction]]="Y", 1, 0))+(($AX$12)*IF(Table2[[#This Row],[CorrectAwayScorePrediction]]="Y", 1, 0))+(($AX$13)*IF(Table2[[#This Row],[CorrectHomeScorePrediction]]="Y", 1, 0))</f>
        <v>0.8</v>
      </c>
      <c r="AD3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$AV$31:$AV$40)), 0) &gt; 0, 1, 0) + IF(IFERROR(FIND(Table2[[#This Row],[HomeTeam]], _xlfn.TEXTJOIN(";", 1, $AV$31:$AV$40)), 0) &gt; 0, 1, 0)</f>
        <v>0</v>
      </c>
    </row>
    <row r="321" spans="1:40"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(($AX$11)*IF(Table2[[#This Row],[CorrectWinnerPrediction]]="Y", 1, 0))+(($AX$12)*IF(Table2[[#This Row],[CorrectAwayScorePrediction]]="Y", 1, 0))+(($AX$13)*IF(Table2[[#This Row],[CorrectHomeScorePrediction]]="Y", 1, 0))</f>
        <v>1</v>
      </c>
      <c r="AD3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$AV$31:$AV$40)), 0) &gt; 0, 1, 0) + IF(IFERROR(FIND(Table2[[#This Row],[HomeTeam]], _xlfn.TEXTJOIN(";", 1, $AV$31:$AV$40)), 0) &gt; 0, 1, 0)</f>
        <v>1</v>
      </c>
    </row>
    <row r="322" spans="1:40"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(($AX$11)*IF(Table2[[#This Row],[CorrectWinnerPrediction]]="Y", 1, 0))+(($AX$12)*IF(Table2[[#This Row],[CorrectAwayScorePrediction]]="Y", 1, 0))+(($AX$13)*IF(Table2[[#This Row],[CorrectHomeScorePrediction]]="Y", 1, 0))</f>
        <v>0.1</v>
      </c>
      <c r="AD3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$AV$31:$AV$40)), 0) &gt; 0, 1, 0) + IF(IFERROR(FIND(Table2[[#This Row],[HomeTeam]], _xlfn.TEXTJOIN(";", 1, $AV$31:$AV$40)), 0) &gt; 0, 1, 0)</f>
        <v>0</v>
      </c>
    </row>
    <row r="323" spans="1:40"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(($AX$11)*IF(Table2[[#This Row],[CorrectWinnerPrediction]]="Y", 1, 0))+(($AX$12)*IF(Table2[[#This Row],[CorrectAwayScorePrediction]]="Y", 1, 0))+(($AX$13)*IF(Table2[[#This Row],[CorrectHomeScorePrediction]]="Y", 1, 0))</f>
        <v>0</v>
      </c>
      <c r="AD3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$AV$31:$AV$40)), 0) &gt; 0, 1, 0) + IF(IFERROR(FIND(Table2[[#This Row],[HomeTeam]], _xlfn.TEXTJOIN(";", 1, $AV$31:$AV$40)), 0) &gt; 0, 1, 0)</f>
        <v>0</v>
      </c>
    </row>
    <row r="324" spans="1:40"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(($AX$11)*IF(Table2[[#This Row],[CorrectWinnerPrediction]]="Y", 1, 0))+(($AX$12)*IF(Table2[[#This Row],[CorrectAwayScorePrediction]]="Y", 1, 0))+(($AX$13)*IF(Table2[[#This Row],[CorrectHomeScorePrediction]]="Y", 1, 0))</f>
        <v>0.9</v>
      </c>
      <c r="AD3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$AV$31:$AV$40)), 0) &gt; 0, 1, 0) + IF(IFERROR(FIND(Table2[[#This Row],[HomeTeam]], _xlfn.TEXTJOIN(";", 1, $AV$31:$AV$40)), 0) &gt; 0, 1, 0)</f>
        <v>1</v>
      </c>
    </row>
    <row r="325" spans="1:40"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(($AX$11)*IF(Table2[[#This Row],[CorrectWinnerPrediction]]="Y", 1, 0))+(($AX$12)*IF(Table2[[#This Row],[CorrectAwayScorePrediction]]="Y", 1, 0))+(($AX$13)*IF(Table2[[#This Row],[CorrectHomeScorePrediction]]="Y", 1, 0))</f>
        <v>0</v>
      </c>
      <c r="AD3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$AV$31:$AV$40)), 0) &gt; 0, 1, 0) + IF(IFERROR(FIND(Table2[[#This Row],[HomeTeam]], _xlfn.TEXTJOIN(";", 1, $AV$31:$AV$40)), 0) &gt; 0, 1, 0)</f>
        <v>2</v>
      </c>
    </row>
    <row r="326" spans="1:40"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(($AX$11)*IF(Table2[[#This Row],[CorrectWinnerPrediction]]="Y", 1, 0))+(($AX$12)*IF(Table2[[#This Row],[CorrectAwayScorePrediction]]="Y", 1, 0))+(($AX$13)*IF(Table2[[#This Row],[CorrectHomeScorePrediction]]="Y", 1, 0))</f>
        <v>1</v>
      </c>
      <c r="AD3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$AV$31:$AV$40)), 0) &gt; 0, 1, 0) + IF(IFERROR(FIND(Table2[[#This Row],[HomeTeam]], _xlfn.TEXTJOIN(";", 1, $AV$31:$AV$40)), 0) &gt; 0, 1, 0)</f>
        <v>0</v>
      </c>
    </row>
    <row r="327" spans="1:40"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(($AX$11)*IF(Table2[[#This Row],[CorrectWinnerPrediction]]="Y", 1, 0))+(($AX$12)*IF(Table2[[#This Row],[CorrectAwayScorePrediction]]="Y", 1, 0))+(($AX$13)*IF(Table2[[#This Row],[CorrectHomeScorePrediction]]="Y", 1, 0))</f>
        <v>1</v>
      </c>
      <c r="AD3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$AV$31:$AV$40)), 0) &gt; 0, 1, 0) + IF(IFERROR(FIND(Table2[[#This Row],[HomeTeam]], _xlfn.TEXTJOIN(";", 1, $AV$31:$AV$40)), 0) &gt; 0, 1, 0)</f>
        <v>0</v>
      </c>
    </row>
    <row r="328" spans="1:40"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(($AX$11)*IF(Table2[[#This Row],[CorrectWinnerPrediction]]="Y", 1, 0))+(($AX$12)*IF(Table2[[#This Row],[CorrectAwayScorePrediction]]="Y", 1, 0))+(($AX$13)*IF(Table2[[#This Row],[CorrectHomeScorePrediction]]="Y", 1, 0))</f>
        <v>0</v>
      </c>
      <c r="AD3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$AV$31:$AV$40)), 0) &gt; 0, 1, 0) + IF(IFERROR(FIND(Table2[[#This Row],[HomeTeam]], _xlfn.TEXTJOIN(";", 1, $AV$31:$AV$40)), 0) &gt; 0, 1, 0)</f>
        <v>0</v>
      </c>
    </row>
    <row r="329" spans="1:40"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(($AX$11)*IF(Table2[[#This Row],[CorrectWinnerPrediction]]="Y", 1, 0))+(($AX$12)*IF(Table2[[#This Row],[CorrectAwayScorePrediction]]="Y", 1, 0))+(($AX$13)*IF(Table2[[#This Row],[CorrectHomeScorePrediction]]="Y", 1, 0))</f>
        <v>0.8</v>
      </c>
      <c r="AD3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$AV$31:$AV$40)), 0) &gt; 0, 1, 0) + IF(IFERROR(FIND(Table2[[#This Row],[HomeTeam]], _xlfn.TEXTJOIN(";", 1, $AV$31:$AV$40)), 0) &gt; 0, 1, 0)</f>
        <v>0</v>
      </c>
    </row>
    <row r="330" spans="1:40"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(($AX$11)*IF(Table2[[#This Row],[CorrectWinnerPrediction]]="Y", 1, 0))+(($AX$12)*IF(Table2[[#This Row],[CorrectAwayScorePrediction]]="Y", 1, 0))+(($AX$13)*IF(Table2[[#This Row],[CorrectHomeScorePrediction]]="Y", 1, 0))</f>
        <v>0.1</v>
      </c>
      <c r="AD3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$AV$31:$AV$40)), 0) &gt; 0, 1, 0) + IF(IFERROR(FIND(Table2[[#This Row],[HomeTeam]], _xlfn.TEXTJOIN(";", 1, $AV$31:$AV$40)), 0) &gt; 0, 1, 0)</f>
        <v>0</v>
      </c>
    </row>
    <row r="331" spans="1:40"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(($AX$11)*IF(Table2[[#This Row],[CorrectWinnerPrediction]]="Y", 1, 0))+(($AX$12)*IF(Table2[[#This Row],[CorrectAwayScorePrediction]]="Y", 1, 0))+(($AX$13)*IF(Table2[[#This Row],[CorrectHomeScorePrediction]]="Y", 1, 0))</f>
        <v>0</v>
      </c>
      <c r="AD3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$AV$31:$AV$40)), 0) &gt; 0, 1, 0) + IF(IFERROR(FIND(Table2[[#This Row],[HomeTeam]], _xlfn.TEXTJOIN(";", 1, $AV$31:$AV$40)), 0) &gt; 0, 1, 0)</f>
        <v>1</v>
      </c>
    </row>
    <row r="332" spans="1:40"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(($AX$11)*IF(Table2[[#This Row],[CorrectWinnerPrediction]]="Y", 1, 0))+(($AX$12)*IF(Table2[[#This Row],[CorrectAwayScorePrediction]]="Y", 1, 0))+(($AX$13)*IF(Table2[[#This Row],[CorrectHomeScorePrediction]]="Y", 1, 0))</f>
        <v>0</v>
      </c>
      <c r="AD3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$AV$31:$AV$40)), 0) &gt; 0, 1, 0) + IF(IFERROR(FIND(Table2[[#This Row],[HomeTeam]], _xlfn.TEXTJOIN(";", 1, $AV$31:$AV$40)), 0) &gt; 0, 1, 0)</f>
        <v>0</v>
      </c>
    </row>
    <row r="333" spans="1:40"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(($AX$11)*IF(Table2[[#This Row],[CorrectWinnerPrediction]]="Y", 1, 0))+(($AX$12)*IF(Table2[[#This Row],[CorrectAwayScorePrediction]]="Y", 1, 0))+(($AX$13)*IF(Table2[[#This Row],[CorrectHomeScorePrediction]]="Y", 1, 0))</f>
        <v>0.8</v>
      </c>
      <c r="AD3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$AV$31:$AV$40)), 0) &gt; 0, 1, 0) + IF(IFERROR(FIND(Table2[[#This Row],[HomeTeam]], _xlfn.TEXTJOIN(";", 1, $AV$31:$AV$40)), 0) &gt; 0, 1, 0)</f>
        <v>0</v>
      </c>
    </row>
    <row r="334" spans="1:40"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(($AX$11)*IF(Table2[[#This Row],[CorrectWinnerPrediction]]="Y", 1, 0))+(($AX$12)*IF(Table2[[#This Row],[CorrectAwayScorePrediction]]="Y", 1, 0))+(($AX$13)*IF(Table2[[#This Row],[CorrectHomeScorePrediction]]="Y", 1, 0))</f>
        <v>0</v>
      </c>
      <c r="AD3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$AV$31:$AV$40)), 0) &gt; 0, 1, 0) + IF(IFERROR(FIND(Table2[[#This Row],[HomeTeam]], _xlfn.TEXTJOIN(";", 1, $AV$31:$AV$40)), 0) &gt; 0, 1, 0)</f>
        <v>1</v>
      </c>
    </row>
    <row r="335" spans="1:40"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(($AX$11)*IF(Table2[[#This Row],[CorrectWinnerPrediction]]="Y", 1, 0))+(($AX$12)*IF(Table2[[#This Row],[CorrectAwayScorePrediction]]="Y", 1, 0))+(($AX$13)*IF(Table2[[#This Row],[CorrectHomeScorePrediction]]="Y", 1, 0))</f>
        <v>0.9</v>
      </c>
      <c r="AD33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$AV$31:$AV$40)), 0) &gt; 0, 1, 0) + IF(IFERROR(FIND(Table2[[#This Row],[HomeTeam]], _xlfn.TEXTJOIN(";", 1, $AV$31:$AV$40)), 0) &gt; 0, 1, 0)</f>
        <v>1</v>
      </c>
    </row>
    <row r="336" spans="1:40"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(($AX$11)*IF(Table2[[#This Row],[CorrectWinnerPrediction]]="Y", 1, 0))+(($AX$12)*IF(Table2[[#This Row],[CorrectAwayScorePrediction]]="Y", 1, 0))+(($AX$13)*IF(Table2[[#This Row],[CorrectHomeScorePrediction]]="Y", 1, 0))</f>
        <v>0.8</v>
      </c>
      <c r="AD3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$AV$31:$AV$40)), 0) &gt; 0, 1, 0) + IF(IFERROR(FIND(Table2[[#This Row],[HomeTeam]], _xlfn.TEXTJOIN(";", 1, $AV$31:$AV$40)), 0) &gt; 0, 1, 0)</f>
        <v>0</v>
      </c>
    </row>
    <row r="337" spans="1:40"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(($AX$11)*IF(Table2[[#This Row],[CorrectWinnerPrediction]]="Y", 1, 0))+(($AX$12)*IF(Table2[[#This Row],[CorrectAwayScorePrediction]]="Y", 1, 0))+(($AX$13)*IF(Table2[[#This Row],[CorrectHomeScorePrediction]]="Y", 1, 0))</f>
        <v>0</v>
      </c>
      <c r="AD3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$AV$31:$AV$40)), 0) &gt; 0, 1, 0) + IF(IFERROR(FIND(Table2[[#This Row],[HomeTeam]], _xlfn.TEXTJOIN(";", 1, $AV$31:$AV$40)), 0) &gt; 0, 1, 0)</f>
        <v>0</v>
      </c>
    </row>
    <row r="338" spans="1:40"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(($AX$11)*IF(Table2[[#This Row],[CorrectWinnerPrediction]]="Y", 1, 0))+(($AX$12)*IF(Table2[[#This Row],[CorrectAwayScorePrediction]]="Y", 1, 0))+(($AX$13)*IF(Table2[[#This Row],[CorrectHomeScorePrediction]]="Y", 1, 0))</f>
        <v>0.8</v>
      </c>
      <c r="AD3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$AV$31:$AV$40)), 0) &gt; 0, 1, 0) + IF(IFERROR(FIND(Table2[[#This Row],[HomeTeam]], _xlfn.TEXTJOIN(";", 1, $AV$31:$AV$40)), 0) &gt; 0, 1, 0)</f>
        <v>0</v>
      </c>
    </row>
    <row r="339" spans="1:40"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(($AX$11)*IF(Table2[[#This Row],[CorrectWinnerPrediction]]="Y", 1, 0))+(($AX$12)*IF(Table2[[#This Row],[CorrectAwayScorePrediction]]="Y", 1, 0))+(($AX$13)*IF(Table2[[#This Row],[CorrectHomeScorePrediction]]="Y", 1, 0))</f>
        <v>0</v>
      </c>
      <c r="AD3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$AV$31:$AV$40)), 0) &gt; 0, 1, 0) + IF(IFERROR(FIND(Table2[[#This Row],[HomeTeam]], _xlfn.TEXTJOIN(";", 1, $AV$31:$AV$40)), 0) &gt; 0, 1, 0)</f>
        <v>0</v>
      </c>
    </row>
    <row r="340" spans="1:40"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(($AX$11)*IF(Table2[[#This Row],[CorrectWinnerPrediction]]="Y", 1, 0))+(($AX$12)*IF(Table2[[#This Row],[CorrectAwayScorePrediction]]="Y", 1, 0))+(($AX$13)*IF(Table2[[#This Row],[CorrectHomeScorePrediction]]="Y", 1, 0))</f>
        <v>0.9</v>
      </c>
      <c r="AD3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$AV$31:$AV$40)), 0) &gt; 0, 1, 0) + IF(IFERROR(FIND(Table2[[#This Row],[HomeTeam]], _xlfn.TEXTJOIN(";", 1, $AV$31:$AV$40)), 0) &gt; 0, 1, 0)</f>
        <v>0</v>
      </c>
    </row>
    <row r="341" spans="1:40"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(($AX$11)*IF(Table2[[#This Row],[CorrectWinnerPrediction]]="Y", 1, 0))+(($AX$12)*IF(Table2[[#This Row],[CorrectAwayScorePrediction]]="Y", 1, 0))+(($AX$13)*IF(Table2[[#This Row],[CorrectHomeScorePrediction]]="Y", 1, 0))</f>
        <v>0.8</v>
      </c>
      <c r="AD3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$AV$31:$AV$40)), 0) &gt; 0, 1, 0) + IF(IFERROR(FIND(Table2[[#This Row],[HomeTeam]], _xlfn.TEXTJOIN(";", 1, $AV$31:$AV$40)), 0) &gt; 0, 1, 0)</f>
        <v>0</v>
      </c>
    </row>
    <row r="342" spans="1:40"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(($AX$11)*IF(Table2[[#This Row],[CorrectWinnerPrediction]]="Y", 1, 0))+(($AX$12)*IF(Table2[[#This Row],[CorrectAwayScorePrediction]]="Y", 1, 0))+(($AX$13)*IF(Table2[[#This Row],[CorrectHomeScorePrediction]]="Y", 1, 0))</f>
        <v>0.1</v>
      </c>
      <c r="AD3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$AV$31:$AV$40)), 0) &gt; 0, 1, 0) + IF(IFERROR(FIND(Table2[[#This Row],[HomeTeam]], _xlfn.TEXTJOIN(";", 1, $AV$31:$AV$40)), 0) &gt; 0, 1, 0)</f>
        <v>2</v>
      </c>
    </row>
    <row r="343" spans="1:40"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(($AX$11)*IF(Table2[[#This Row],[CorrectWinnerPrediction]]="Y", 1, 0))+(($AX$12)*IF(Table2[[#This Row],[CorrectAwayScorePrediction]]="Y", 1, 0))+(($AX$13)*IF(Table2[[#This Row],[CorrectHomeScorePrediction]]="Y", 1, 0))</f>
        <v>0</v>
      </c>
      <c r="AD3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$AV$31:$AV$40)), 0) &gt; 0, 1, 0) + IF(IFERROR(FIND(Table2[[#This Row],[HomeTeam]], _xlfn.TEXTJOIN(";", 1, $AV$31:$AV$40)), 0) &gt; 0, 1, 0)</f>
        <v>0</v>
      </c>
    </row>
    <row r="344" spans="1:40"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(($AX$11)*IF(Table2[[#This Row],[CorrectWinnerPrediction]]="Y", 1, 0))+(($AX$12)*IF(Table2[[#This Row],[CorrectAwayScorePrediction]]="Y", 1, 0))+(($AX$13)*IF(Table2[[#This Row],[CorrectHomeScorePrediction]]="Y", 1, 0))</f>
        <v>0</v>
      </c>
      <c r="AD3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$AV$31:$AV$40)), 0) &gt; 0, 1, 0) + IF(IFERROR(FIND(Table2[[#This Row],[HomeTeam]], _xlfn.TEXTJOIN(";", 1, $AV$31:$AV$40)), 0) &gt; 0, 1, 0)</f>
        <v>1</v>
      </c>
    </row>
    <row r="345" spans="1:40"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(($AX$11)*IF(Table2[[#This Row],[CorrectWinnerPrediction]]="Y", 1, 0))+(($AX$12)*IF(Table2[[#This Row],[CorrectAwayScorePrediction]]="Y", 1, 0))+(($AX$13)*IF(Table2[[#This Row],[CorrectHomeScorePrediction]]="Y", 1, 0))</f>
        <v>0</v>
      </c>
      <c r="AD3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$AV$31:$AV$40)), 0) &gt; 0, 1, 0) + IF(IFERROR(FIND(Table2[[#This Row],[HomeTeam]], _xlfn.TEXTJOIN(";", 1, $AV$31:$AV$40)), 0) &gt; 0, 1, 0)</f>
        <v>0</v>
      </c>
    </row>
    <row r="346" spans="1:40"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(($AX$11)*IF(Table2[[#This Row],[CorrectWinnerPrediction]]="Y", 1, 0))+(($AX$12)*IF(Table2[[#This Row],[CorrectAwayScorePrediction]]="Y", 1, 0))+(($AX$13)*IF(Table2[[#This Row],[CorrectHomeScorePrediction]]="Y", 1, 0))</f>
        <v>0</v>
      </c>
      <c r="AD3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$AV$31:$AV$40)), 0) &gt; 0, 1, 0) + IF(IFERROR(FIND(Table2[[#This Row],[HomeTeam]], _xlfn.TEXTJOIN(";", 1, $AV$31:$AV$40)), 0) &gt; 0, 1, 0)</f>
        <v>0</v>
      </c>
    </row>
    <row r="347" spans="1:40"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(($AX$11)*IF(Table2[[#This Row],[CorrectWinnerPrediction]]="Y", 1, 0))+(($AX$12)*IF(Table2[[#This Row],[CorrectAwayScorePrediction]]="Y", 1, 0))+(($AX$13)*IF(Table2[[#This Row],[CorrectHomeScorePrediction]]="Y", 1, 0))</f>
        <v>0.8</v>
      </c>
      <c r="AD3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$AV$31:$AV$40)), 0) &gt; 0, 1, 0) + IF(IFERROR(FIND(Table2[[#This Row],[HomeTeam]], _xlfn.TEXTJOIN(";", 1, $AV$31:$AV$40)), 0) &gt; 0, 1, 0)</f>
        <v>1</v>
      </c>
    </row>
    <row r="348" spans="1:40"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(($AX$11)*IF(Table2[[#This Row],[CorrectWinnerPrediction]]="Y", 1, 0))+(($AX$12)*IF(Table2[[#This Row],[CorrectAwayScorePrediction]]="Y", 1, 0))+(($AX$13)*IF(Table2[[#This Row],[CorrectHomeScorePrediction]]="Y", 1, 0))</f>
        <v>0.1</v>
      </c>
      <c r="AD34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$AV$31:$AV$40)), 0) &gt; 0, 1, 0) + IF(IFERROR(FIND(Table2[[#This Row],[HomeTeam]], _xlfn.TEXTJOIN(";", 1, $AV$31:$AV$40)), 0) &gt; 0, 1, 0)</f>
        <v>1</v>
      </c>
    </row>
    <row r="349" spans="1:40"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(($AX$11)*IF(Table2[[#This Row],[CorrectWinnerPrediction]]="Y", 1, 0))+(($AX$12)*IF(Table2[[#This Row],[CorrectAwayScorePrediction]]="Y", 1, 0))+(($AX$13)*IF(Table2[[#This Row],[CorrectHomeScorePrediction]]="Y", 1, 0))</f>
        <v>0.8</v>
      </c>
      <c r="AD3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$AV$31:$AV$40)), 0) &gt; 0, 1, 0) + IF(IFERROR(FIND(Table2[[#This Row],[HomeTeam]], _xlfn.TEXTJOIN(";", 1, $AV$31:$AV$40)), 0) &gt; 0, 1, 0)</f>
        <v>0</v>
      </c>
    </row>
    <row r="350" spans="1:40"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(($AX$11)*IF(Table2[[#This Row],[CorrectWinnerPrediction]]="Y", 1, 0))+(($AX$12)*IF(Table2[[#This Row],[CorrectAwayScorePrediction]]="Y", 1, 0))+(($AX$13)*IF(Table2[[#This Row],[CorrectHomeScorePrediction]]="Y", 1, 0))</f>
        <v>0</v>
      </c>
      <c r="AD3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$AV$31:$AV$40)), 0) &gt; 0, 1, 0) + IF(IFERROR(FIND(Table2[[#This Row],[HomeTeam]], _xlfn.TEXTJOIN(";", 1, $AV$31:$AV$40)), 0) &gt; 0, 1, 0)</f>
        <v>0</v>
      </c>
    </row>
    <row r="351" spans="1:40"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(($AX$11)*IF(Table2[[#This Row],[CorrectWinnerPrediction]]="Y", 1, 0))+(($AX$12)*IF(Table2[[#This Row],[CorrectAwayScorePrediction]]="Y", 1, 0))+(($AX$13)*IF(Table2[[#This Row],[CorrectHomeScorePrediction]]="Y", 1, 0))</f>
        <v>0.9</v>
      </c>
      <c r="AD3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$AV$31:$AV$40)), 0) &gt; 0, 1, 0) + IF(IFERROR(FIND(Table2[[#This Row],[HomeTeam]], _xlfn.TEXTJOIN(";", 1, $AV$31:$AV$40)), 0) &gt; 0, 1, 0)</f>
        <v>0</v>
      </c>
    </row>
    <row r="352" spans="1:40"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(($AX$11)*IF(Table2[[#This Row],[CorrectWinnerPrediction]]="Y", 1, 0))+(($AX$12)*IF(Table2[[#This Row],[CorrectAwayScorePrediction]]="Y", 1, 0))+(($AX$13)*IF(Table2[[#This Row],[CorrectHomeScorePrediction]]="Y", 1, 0))</f>
        <v>0</v>
      </c>
      <c r="AD3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$AV$31:$AV$40)), 0) &gt; 0, 1, 0) + IF(IFERROR(FIND(Table2[[#This Row],[HomeTeam]], _xlfn.TEXTJOIN(";", 1, $AV$31:$AV$40)), 0) &gt; 0, 1, 0)</f>
        <v>1</v>
      </c>
    </row>
    <row r="353" spans="1:40"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(($AX$11)*IF(Table2[[#This Row],[CorrectWinnerPrediction]]="Y", 1, 0))+(($AX$12)*IF(Table2[[#This Row],[CorrectAwayScorePrediction]]="Y", 1, 0))+(($AX$13)*IF(Table2[[#This Row],[CorrectHomeScorePrediction]]="Y", 1, 0))</f>
        <v>0.8</v>
      </c>
      <c r="AD3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$AV$31:$AV$40)), 0) &gt; 0, 1, 0) + IF(IFERROR(FIND(Table2[[#This Row],[HomeTeam]], _xlfn.TEXTJOIN(";", 1, $AV$31:$AV$40)), 0) &gt; 0, 1, 0)</f>
        <v>0</v>
      </c>
    </row>
    <row r="354" spans="1:40"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(($AX$11)*IF(Table2[[#This Row],[CorrectWinnerPrediction]]="Y", 1, 0))+(($AX$12)*IF(Table2[[#This Row],[CorrectAwayScorePrediction]]="Y", 1, 0))+(($AX$13)*IF(Table2[[#This Row],[CorrectHomeScorePrediction]]="Y", 1, 0))</f>
        <v>0</v>
      </c>
      <c r="AD3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$AV$31:$AV$40)), 0) &gt; 0, 1, 0) + IF(IFERROR(FIND(Table2[[#This Row],[HomeTeam]], _xlfn.TEXTJOIN(";", 1, $AV$31:$AV$40)), 0) &gt; 0, 1, 0)</f>
        <v>1</v>
      </c>
    </row>
    <row r="355" spans="1:40"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(($AX$11)*IF(Table2[[#This Row],[CorrectWinnerPrediction]]="Y", 1, 0))+(($AX$12)*IF(Table2[[#This Row],[CorrectAwayScorePrediction]]="Y", 1, 0))+(($AX$13)*IF(Table2[[#This Row],[CorrectHomeScorePrediction]]="Y", 1, 0))</f>
        <v>0.8</v>
      </c>
      <c r="AD3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$AV$31:$AV$40)), 0) &gt; 0, 1, 0) + IF(IFERROR(FIND(Table2[[#This Row],[HomeTeam]], _xlfn.TEXTJOIN(";", 1, $AV$31:$AV$40)), 0) &gt; 0, 1, 0)</f>
        <v>0</v>
      </c>
    </row>
    <row r="356" spans="1:40"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(($AX$11)*IF(Table2[[#This Row],[CorrectWinnerPrediction]]="Y", 1, 0))+(($AX$12)*IF(Table2[[#This Row],[CorrectAwayScorePrediction]]="Y", 1, 0))+(($AX$13)*IF(Table2[[#This Row],[CorrectHomeScorePrediction]]="Y", 1, 0))</f>
        <v>0.8</v>
      </c>
      <c r="AD3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$AV$31:$AV$40)), 0) &gt; 0, 1, 0) + IF(IFERROR(FIND(Table2[[#This Row],[HomeTeam]], _xlfn.TEXTJOIN(";", 1, $AV$31:$AV$40)), 0) &gt; 0, 1, 0)</f>
        <v>1</v>
      </c>
    </row>
    <row r="357" spans="1:40"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(($AX$11)*IF(Table2[[#This Row],[CorrectWinnerPrediction]]="Y", 1, 0))+(($AX$12)*IF(Table2[[#This Row],[CorrectAwayScorePrediction]]="Y", 1, 0))+(($AX$13)*IF(Table2[[#This Row],[CorrectHomeScorePrediction]]="Y", 1, 0))</f>
        <v>0</v>
      </c>
      <c r="AD3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$AV$31:$AV$40)), 0) &gt; 0, 1, 0) + IF(IFERROR(FIND(Table2[[#This Row],[HomeTeam]], _xlfn.TEXTJOIN(";", 1, $AV$31:$AV$40)), 0) &gt; 0, 1, 0)</f>
        <v>1</v>
      </c>
    </row>
    <row r="358" spans="1:40"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(($AX$11)*IF(Table2[[#This Row],[CorrectWinnerPrediction]]="Y", 1, 0))+(($AX$12)*IF(Table2[[#This Row],[CorrectAwayScorePrediction]]="Y", 1, 0))+(($AX$13)*IF(Table2[[#This Row],[CorrectHomeScorePrediction]]="Y", 1, 0))</f>
        <v>0.1</v>
      </c>
      <c r="AD3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$AV$31:$AV$40)), 0) &gt; 0, 1, 0) + IF(IFERROR(FIND(Table2[[#This Row],[HomeTeam]], _xlfn.TEXTJOIN(";", 1, $AV$31:$AV$40)), 0) &gt; 0, 1, 0)</f>
        <v>0</v>
      </c>
    </row>
    <row r="359" spans="1:40"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(($AX$11)*IF(Table2[[#This Row],[CorrectWinnerPrediction]]="Y", 1, 0))+(($AX$12)*IF(Table2[[#This Row],[CorrectAwayScorePrediction]]="Y", 1, 0))+(($AX$13)*IF(Table2[[#This Row],[CorrectHomeScorePrediction]]="Y", 1, 0))</f>
        <v>0.1</v>
      </c>
      <c r="AD3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$AV$31:$AV$40)), 0) &gt; 0, 1, 0) + IF(IFERROR(FIND(Table2[[#This Row],[HomeTeam]], _xlfn.TEXTJOIN(";", 1, $AV$31:$AV$40)), 0) &gt; 0, 1, 0)</f>
        <v>0</v>
      </c>
    </row>
    <row r="360" spans="1:40"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(($AX$11)*IF(Table2[[#This Row],[CorrectWinnerPrediction]]="Y", 1, 0))+(($AX$12)*IF(Table2[[#This Row],[CorrectAwayScorePrediction]]="Y", 1, 0))+(($AX$13)*IF(Table2[[#This Row],[CorrectHomeScorePrediction]]="Y", 1, 0))</f>
        <v>0.1</v>
      </c>
      <c r="AD3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$AV$31:$AV$40)), 0) &gt; 0, 1, 0) + IF(IFERROR(FIND(Table2[[#This Row],[HomeTeam]], _xlfn.TEXTJOIN(";", 1, $AV$31:$AV$40)), 0) &gt; 0, 1, 0)</f>
        <v>0</v>
      </c>
    </row>
    <row r="361" spans="1:40"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(($AX$11)*IF(Table2[[#This Row],[CorrectWinnerPrediction]]="Y", 1, 0))+(($AX$12)*IF(Table2[[#This Row],[CorrectAwayScorePrediction]]="Y", 1, 0))+(($AX$13)*IF(Table2[[#This Row],[CorrectHomeScorePrediction]]="Y", 1, 0))</f>
        <v>0</v>
      </c>
      <c r="AD3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$AV$31:$AV$40)), 0) &gt; 0, 1, 0) + IF(IFERROR(FIND(Table2[[#This Row],[HomeTeam]], _xlfn.TEXTJOIN(";", 1, $AV$31:$AV$40)), 0) &gt; 0, 1, 0)</f>
        <v>1</v>
      </c>
    </row>
    <row r="362" spans="1:40"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(($AX$11)*IF(Table2[[#This Row],[CorrectWinnerPrediction]]="Y", 1, 0))+(($AX$12)*IF(Table2[[#This Row],[CorrectAwayScorePrediction]]="Y", 1, 0))+(($AX$13)*IF(Table2[[#This Row],[CorrectHomeScorePrediction]]="Y", 1, 0))</f>
        <v>0</v>
      </c>
      <c r="AD3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$AV$31:$AV$40)), 0) &gt; 0, 1, 0) + IF(IFERROR(FIND(Table2[[#This Row],[HomeTeam]], _xlfn.TEXTJOIN(";", 1, $AV$31:$AV$40)), 0) &gt; 0, 1, 0)</f>
        <v>0</v>
      </c>
    </row>
    <row r="363" spans="1:40"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(($AX$11)*IF(Table2[[#This Row],[CorrectWinnerPrediction]]="Y", 1, 0))+(($AX$12)*IF(Table2[[#This Row],[CorrectAwayScorePrediction]]="Y", 1, 0))+(($AX$13)*IF(Table2[[#This Row],[CorrectHomeScorePrediction]]="Y", 1, 0))</f>
        <v>0.1</v>
      </c>
      <c r="AD3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$AV$31:$AV$40)), 0) &gt; 0, 1, 0) + IF(IFERROR(FIND(Table2[[#This Row],[HomeTeam]], _xlfn.TEXTJOIN(";", 1, $AV$31:$AV$40)), 0) &gt; 0, 1, 0)</f>
        <v>1</v>
      </c>
    </row>
    <row r="364" spans="1:40"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(($AX$11)*IF(Table2[[#This Row],[CorrectWinnerPrediction]]="Y", 1, 0))+(($AX$12)*IF(Table2[[#This Row],[CorrectAwayScorePrediction]]="Y", 1, 0))+(($AX$13)*IF(Table2[[#This Row],[CorrectHomeScorePrediction]]="Y", 1, 0))</f>
        <v>0.9</v>
      </c>
      <c r="AD3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$AV$31:$AV$40)), 0) &gt; 0, 1, 0) + IF(IFERROR(FIND(Table2[[#This Row],[HomeTeam]], _xlfn.TEXTJOIN(";", 1, $AV$31:$AV$40)), 0) &gt; 0, 1, 0)</f>
        <v>0</v>
      </c>
    </row>
    <row r="365" spans="1:40"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(($AX$11)*IF(Table2[[#This Row],[CorrectWinnerPrediction]]="Y", 1, 0))+(($AX$12)*IF(Table2[[#This Row],[CorrectAwayScorePrediction]]="Y", 1, 0))+(($AX$13)*IF(Table2[[#This Row],[CorrectHomeScorePrediction]]="Y", 1, 0))</f>
        <v>0.9</v>
      </c>
      <c r="AD3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$AV$31:$AV$40)), 0) &gt; 0, 1, 0) + IF(IFERROR(FIND(Table2[[#This Row],[HomeTeam]], _xlfn.TEXTJOIN(";", 1, $AV$31:$AV$40)), 0) &gt; 0, 1, 0)</f>
        <v>0</v>
      </c>
    </row>
    <row r="366" spans="1:40"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(($AX$11)*IF(Table2[[#This Row],[CorrectWinnerPrediction]]="Y", 1, 0))+(($AX$12)*IF(Table2[[#This Row],[CorrectAwayScorePrediction]]="Y", 1, 0))+(($AX$13)*IF(Table2[[#This Row],[CorrectHomeScorePrediction]]="Y", 1, 0))</f>
        <v>0.1</v>
      </c>
      <c r="AD3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$AV$31:$AV$40)), 0) &gt; 0, 1, 0) + IF(IFERROR(FIND(Table2[[#This Row],[HomeTeam]], _xlfn.TEXTJOIN(";", 1, $AV$31:$AV$40)), 0) &gt; 0, 1, 0)</f>
        <v>1</v>
      </c>
    </row>
    <row r="367" spans="1:40"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(($AX$11)*IF(Table2[[#This Row],[CorrectWinnerPrediction]]="Y", 1, 0))+(($AX$12)*IF(Table2[[#This Row],[CorrectAwayScorePrediction]]="Y", 1, 0))+(($AX$13)*IF(Table2[[#This Row],[CorrectHomeScorePrediction]]="Y", 1, 0))</f>
        <v>0.8</v>
      </c>
      <c r="AD3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$AV$31:$AV$40)), 0) &gt; 0, 1, 0) + IF(IFERROR(FIND(Table2[[#This Row],[HomeTeam]], _xlfn.TEXTJOIN(";", 1, $AV$31:$AV$40)), 0) &gt; 0, 1, 0)</f>
        <v>0</v>
      </c>
    </row>
    <row r="368" spans="1:40"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(($AX$11)*IF(Table2[[#This Row],[CorrectWinnerPrediction]]="Y", 1, 0))+(($AX$12)*IF(Table2[[#This Row],[CorrectAwayScorePrediction]]="Y", 1, 0))+(($AX$13)*IF(Table2[[#This Row],[CorrectHomeScorePrediction]]="Y", 1, 0))</f>
        <v>0.8</v>
      </c>
      <c r="AD3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$AV$31:$AV$40)), 0) &gt; 0, 1, 0) + IF(IFERROR(FIND(Table2[[#This Row],[HomeTeam]], _xlfn.TEXTJOIN(";", 1, $AV$31:$AV$40)), 0) &gt; 0, 1, 0)</f>
        <v>0</v>
      </c>
    </row>
    <row r="369" spans="1:40"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(($AX$11)*IF(Table2[[#This Row],[CorrectWinnerPrediction]]="Y", 1, 0))+(($AX$12)*IF(Table2[[#This Row],[CorrectAwayScorePrediction]]="Y", 1, 0))+(($AX$13)*IF(Table2[[#This Row],[CorrectHomeScorePrediction]]="Y", 1, 0))</f>
        <v>0</v>
      </c>
      <c r="AD3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$AV$31:$AV$40)), 0) &gt; 0, 1, 0) + IF(IFERROR(FIND(Table2[[#This Row],[HomeTeam]], _xlfn.TEXTJOIN(";", 1, $AV$31:$AV$40)), 0) &gt; 0, 1, 0)</f>
        <v>0</v>
      </c>
    </row>
    <row r="370" spans="1:40"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(($AX$11)*IF(Table2[[#This Row],[CorrectWinnerPrediction]]="Y", 1, 0))+(($AX$12)*IF(Table2[[#This Row],[CorrectAwayScorePrediction]]="Y", 1, 0))+(($AX$13)*IF(Table2[[#This Row],[CorrectHomeScorePrediction]]="Y", 1, 0))</f>
        <v>0</v>
      </c>
      <c r="AD3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$AV$31:$AV$40)), 0) &gt; 0, 1, 0) + IF(IFERROR(FIND(Table2[[#This Row],[HomeTeam]], _xlfn.TEXTJOIN(";", 1, $AV$31:$AV$40)), 0) &gt; 0, 1, 0)</f>
        <v>1</v>
      </c>
    </row>
    <row r="371" spans="1:40"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(($AX$11)*IF(Table2[[#This Row],[CorrectWinnerPrediction]]="Y", 1, 0))+(($AX$12)*IF(Table2[[#This Row],[CorrectAwayScorePrediction]]="Y", 1, 0))+(($AX$13)*IF(Table2[[#This Row],[CorrectHomeScorePrediction]]="Y", 1, 0))</f>
        <v>0.8</v>
      </c>
      <c r="AD3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$AV$31:$AV$40)), 0) &gt; 0, 1, 0) + IF(IFERROR(FIND(Table2[[#This Row],[HomeTeam]], _xlfn.TEXTJOIN(";", 1, $AV$31:$AV$40)), 0) &gt; 0, 1, 0)</f>
        <v>0</v>
      </c>
    </row>
    <row r="372" spans="1:40"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(($AX$11)*IF(Table2[[#This Row],[CorrectWinnerPrediction]]="Y", 1, 0))+(($AX$12)*IF(Table2[[#This Row],[CorrectAwayScorePrediction]]="Y", 1, 0))+(($AX$13)*IF(Table2[[#This Row],[CorrectHomeScorePrediction]]="Y", 1, 0))</f>
        <v>0.1</v>
      </c>
      <c r="AD3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$AV$31:$AV$40)), 0) &gt; 0, 1, 0) + IF(IFERROR(FIND(Table2[[#This Row],[HomeTeam]], _xlfn.TEXTJOIN(";", 1, $AV$31:$AV$40)), 0) &gt; 0, 1, 0)</f>
        <v>0</v>
      </c>
    </row>
    <row r="373" spans="1:40"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(($AX$11)*IF(Table2[[#This Row],[CorrectWinnerPrediction]]="Y", 1, 0))+(($AX$12)*IF(Table2[[#This Row],[CorrectAwayScorePrediction]]="Y", 1, 0))+(($AX$13)*IF(Table2[[#This Row],[CorrectHomeScorePrediction]]="Y", 1, 0))</f>
        <v>0.8</v>
      </c>
      <c r="AD3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$AV$31:$AV$40)), 0) &gt; 0, 1, 0) + IF(IFERROR(FIND(Table2[[#This Row],[HomeTeam]], _xlfn.TEXTJOIN(";", 1, $AV$31:$AV$40)), 0) &gt; 0, 1, 0)</f>
        <v>0</v>
      </c>
    </row>
    <row r="374" spans="1:40"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(($AX$11)*IF(Table2[[#This Row],[CorrectWinnerPrediction]]="Y", 1, 0))+(($AX$12)*IF(Table2[[#This Row],[CorrectAwayScorePrediction]]="Y", 1, 0))+(($AX$13)*IF(Table2[[#This Row],[CorrectHomeScorePrediction]]="Y", 1, 0))</f>
        <v>0.8</v>
      </c>
      <c r="AD3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$AV$31:$AV$40)), 0) &gt; 0, 1, 0) + IF(IFERROR(FIND(Table2[[#This Row],[HomeTeam]], _xlfn.TEXTJOIN(";", 1, $AV$31:$AV$40)), 0) &gt; 0, 1, 0)</f>
        <v>0</v>
      </c>
    </row>
    <row r="375" spans="1:40"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(($AX$11)*IF(Table2[[#This Row],[CorrectWinnerPrediction]]="Y", 1, 0))+(($AX$12)*IF(Table2[[#This Row],[CorrectAwayScorePrediction]]="Y", 1, 0))+(($AX$13)*IF(Table2[[#This Row],[CorrectHomeScorePrediction]]="Y", 1, 0))</f>
        <v>0.9</v>
      </c>
      <c r="AD3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$AV$31:$AV$40)), 0) &gt; 0, 1, 0) + IF(IFERROR(FIND(Table2[[#This Row],[HomeTeam]], _xlfn.TEXTJOIN(";", 1, $AV$31:$AV$40)), 0) &gt; 0, 1, 0)</f>
        <v>0</v>
      </c>
    </row>
    <row r="376" spans="1:40"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(($AX$11)*IF(Table2[[#This Row],[CorrectWinnerPrediction]]="Y", 1, 0))+(($AX$12)*IF(Table2[[#This Row],[CorrectAwayScorePrediction]]="Y", 1, 0))+(($AX$13)*IF(Table2[[#This Row],[CorrectHomeScorePrediction]]="Y", 1, 0))</f>
        <v>0</v>
      </c>
      <c r="AD3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$AV$31:$AV$40)), 0) &gt; 0, 1, 0) + IF(IFERROR(FIND(Table2[[#This Row],[HomeTeam]], _xlfn.TEXTJOIN(";", 1, $AV$31:$AV$40)), 0) &gt; 0, 1, 0)</f>
        <v>1</v>
      </c>
    </row>
    <row r="377" spans="1:40"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(($AX$11)*IF(Table2[[#This Row],[CorrectWinnerPrediction]]="Y", 1, 0))+(($AX$12)*IF(Table2[[#This Row],[CorrectAwayScorePrediction]]="Y", 1, 0))+(($AX$13)*IF(Table2[[#This Row],[CorrectHomeScorePrediction]]="Y", 1, 0))</f>
        <v>0.9</v>
      </c>
      <c r="AD3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$AV$31:$AV$40)), 0) &gt; 0, 1, 0) + IF(IFERROR(FIND(Table2[[#This Row],[HomeTeam]], _xlfn.TEXTJOIN(";", 1, $AV$31:$AV$40)), 0) &gt; 0, 1, 0)</f>
        <v>1</v>
      </c>
    </row>
    <row r="378" spans="1:40"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(($AX$11)*IF(Table2[[#This Row],[CorrectWinnerPrediction]]="Y", 1, 0))+(($AX$12)*IF(Table2[[#This Row],[CorrectAwayScorePrediction]]="Y", 1, 0))+(($AX$13)*IF(Table2[[#This Row],[CorrectHomeScorePrediction]]="Y", 1, 0))</f>
        <v>0.9</v>
      </c>
      <c r="AD3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$AV$31:$AV$40)), 0) &gt; 0, 1, 0) + IF(IFERROR(FIND(Table2[[#This Row],[HomeTeam]], _xlfn.TEXTJOIN(";", 1, $AV$31:$AV$40)), 0) &gt; 0, 1, 0)</f>
        <v>1</v>
      </c>
    </row>
    <row r="379" spans="1:40"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(($AX$11)*IF(Table2[[#This Row],[CorrectWinnerPrediction]]="Y", 1, 0))+(($AX$12)*IF(Table2[[#This Row],[CorrectAwayScorePrediction]]="Y", 1, 0))+(($AX$13)*IF(Table2[[#This Row],[CorrectHomeScorePrediction]]="Y", 1, 0))</f>
        <v>0</v>
      </c>
      <c r="AD3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$AV$31:$AV$40)), 0) &gt; 0, 1, 0) + IF(IFERROR(FIND(Table2[[#This Row],[HomeTeam]], _xlfn.TEXTJOIN(";", 1, $AV$31:$AV$40)), 0) &gt; 0, 1, 0)</f>
        <v>0</v>
      </c>
    </row>
    <row r="380" spans="1:40"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(($AX$11)*IF(Table2[[#This Row],[CorrectWinnerPrediction]]="Y", 1, 0))+(($AX$12)*IF(Table2[[#This Row],[CorrectAwayScorePrediction]]="Y", 1, 0))+(($AX$13)*IF(Table2[[#This Row],[CorrectHomeScorePrediction]]="Y", 1, 0))</f>
        <v>0.9</v>
      </c>
      <c r="AD3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$AV$31:$AV$40)), 0) &gt; 0, 1, 0) + IF(IFERROR(FIND(Table2[[#This Row],[HomeTeam]], _xlfn.TEXTJOIN(";", 1, $AV$31:$AV$40)), 0) &gt; 0, 1, 0)</f>
        <v>1</v>
      </c>
    </row>
    <row r="381" spans="1:40"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(($AX$11)*IF(Table2[[#This Row],[CorrectWinnerPrediction]]="Y", 1, 0))+(($AX$12)*IF(Table2[[#This Row],[CorrectAwayScorePrediction]]="Y", 1, 0))+(($AX$13)*IF(Table2[[#This Row],[CorrectHomeScorePrediction]]="Y", 1, 0))</f>
        <v>0.8</v>
      </c>
      <c r="AD3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$AV$31:$AV$40)), 0) &gt; 0, 1, 0) + IF(IFERROR(FIND(Table2[[#This Row],[HomeTeam]], _xlfn.TEXTJOIN(";", 1, $AV$31:$AV$40)), 0) &gt; 0, 1, 0)</f>
        <v>0</v>
      </c>
    </row>
    <row r="382" spans="1:40"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(($AX$11)*IF(Table2[[#This Row],[CorrectWinnerPrediction]]="Y", 1, 0))+(($AX$12)*IF(Table2[[#This Row],[CorrectAwayScorePrediction]]="Y", 1, 0))+(($AX$13)*IF(Table2[[#This Row],[CorrectHomeScorePrediction]]="Y", 1, 0))</f>
        <v>0</v>
      </c>
      <c r="AD3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$AV$31:$AV$40)), 0) &gt; 0, 1, 0) + IF(IFERROR(FIND(Table2[[#This Row],[HomeTeam]], _xlfn.TEXTJOIN(";", 1, $AV$31:$AV$40)), 0) &gt; 0, 1, 0)</f>
        <v>1</v>
      </c>
    </row>
    <row r="383" spans="1:40"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(($AX$11)*IF(Table2[[#This Row],[CorrectWinnerPrediction]]="Y", 1, 0))+(($AX$12)*IF(Table2[[#This Row],[CorrectAwayScorePrediction]]="Y", 1, 0))+(($AX$13)*IF(Table2[[#This Row],[CorrectHomeScorePrediction]]="Y", 1, 0))</f>
        <v>0</v>
      </c>
      <c r="AD3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$AV$31:$AV$40)), 0) &gt; 0, 1, 0) + IF(IFERROR(FIND(Table2[[#This Row],[HomeTeam]], _xlfn.TEXTJOIN(";", 1, $AV$31:$AV$40)), 0) &gt; 0, 1, 0)</f>
        <v>0</v>
      </c>
    </row>
    <row r="384" spans="1:40"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(($AX$11)*IF(Table2[[#This Row],[CorrectWinnerPrediction]]="Y", 1, 0))+(($AX$12)*IF(Table2[[#This Row],[CorrectAwayScorePrediction]]="Y", 1, 0))+(($AX$13)*IF(Table2[[#This Row],[CorrectHomeScorePrediction]]="Y", 1, 0))</f>
        <v>0</v>
      </c>
      <c r="AD3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$AV$31:$AV$40)), 0) &gt; 0, 1, 0) + IF(IFERROR(FIND(Table2[[#This Row],[HomeTeam]], _xlfn.TEXTJOIN(";", 1, $AV$31:$AV$40)), 0) &gt; 0, 1, 0)</f>
        <v>1</v>
      </c>
    </row>
    <row r="385" spans="1:40"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(($AX$11)*IF(Table2[[#This Row],[CorrectWinnerPrediction]]="Y", 1, 0))+(($AX$12)*IF(Table2[[#This Row],[CorrectAwayScorePrediction]]="Y", 1, 0))+(($AX$13)*IF(Table2[[#This Row],[CorrectHomeScorePrediction]]="Y", 1, 0))</f>
        <v>0.8</v>
      </c>
      <c r="AD3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$AV$31:$AV$40)), 0) &gt; 0, 1, 0) + IF(IFERROR(FIND(Table2[[#This Row],[HomeTeam]], _xlfn.TEXTJOIN(";", 1, $AV$31:$AV$40)), 0) &gt; 0, 1, 0)</f>
        <v>0</v>
      </c>
    </row>
    <row r="386" spans="1:40"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(($AX$11)*IF(Table2[[#This Row],[CorrectWinnerPrediction]]="Y", 1, 0))+(($AX$12)*IF(Table2[[#This Row],[CorrectAwayScorePrediction]]="Y", 1, 0))+(($AX$13)*IF(Table2[[#This Row],[CorrectHomeScorePrediction]]="Y", 1, 0))</f>
        <v>0.1</v>
      </c>
      <c r="AD3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$AV$31:$AV$40)), 0) &gt; 0, 1, 0) + IF(IFERROR(FIND(Table2[[#This Row],[HomeTeam]], _xlfn.TEXTJOIN(";", 1, $AV$31:$AV$40)), 0) &gt; 0, 1, 0)</f>
        <v>0</v>
      </c>
    </row>
    <row r="387" spans="1:40"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(($AX$11)*IF(Table2[[#This Row],[CorrectWinnerPrediction]]="Y", 1, 0))+(($AX$12)*IF(Table2[[#This Row],[CorrectAwayScorePrediction]]="Y", 1, 0))+(($AX$13)*IF(Table2[[#This Row],[CorrectHomeScorePrediction]]="Y", 1, 0))</f>
        <v>0</v>
      </c>
      <c r="AD3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$AV$31:$AV$40)), 0) &gt; 0, 1, 0) + IF(IFERROR(FIND(Table2[[#This Row],[HomeTeam]], _xlfn.TEXTJOIN(";", 1, $AV$31:$AV$40)), 0) &gt; 0, 1, 0)</f>
        <v>1</v>
      </c>
    </row>
    <row r="388" spans="1:40"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(($AX$11)*IF(Table2[[#This Row],[CorrectWinnerPrediction]]="Y", 1, 0))+(($AX$12)*IF(Table2[[#This Row],[CorrectAwayScorePrediction]]="Y", 1, 0))+(($AX$13)*IF(Table2[[#This Row],[CorrectHomeScorePrediction]]="Y", 1, 0))</f>
        <v>0</v>
      </c>
      <c r="AD3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$AV$31:$AV$40)), 0) &gt; 0, 1, 0) + IF(IFERROR(FIND(Table2[[#This Row],[HomeTeam]], _xlfn.TEXTJOIN(";", 1, $AV$31:$AV$40)), 0) &gt; 0, 1, 0)</f>
        <v>0</v>
      </c>
    </row>
    <row r="389" spans="1:40"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(($AX$11)*IF(Table2[[#This Row],[CorrectWinnerPrediction]]="Y", 1, 0))+(($AX$12)*IF(Table2[[#This Row],[CorrectAwayScorePrediction]]="Y", 1, 0))+(($AX$13)*IF(Table2[[#This Row],[CorrectHomeScorePrediction]]="Y", 1, 0))</f>
        <v>0</v>
      </c>
      <c r="AD3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$AV$31:$AV$40)), 0) &gt; 0, 1, 0) + IF(IFERROR(FIND(Table2[[#This Row],[HomeTeam]], _xlfn.TEXTJOIN(";", 1, $AV$31:$AV$40)), 0) &gt; 0, 1, 0)</f>
        <v>0</v>
      </c>
    </row>
    <row r="390" spans="1:40"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(($AX$11)*IF(Table2[[#This Row],[CorrectWinnerPrediction]]="Y", 1, 0))+(($AX$12)*IF(Table2[[#This Row],[CorrectAwayScorePrediction]]="Y", 1, 0))+(($AX$13)*IF(Table2[[#This Row],[CorrectHomeScorePrediction]]="Y", 1, 0))</f>
        <v>0.8</v>
      </c>
      <c r="AD3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$AV$31:$AV$40)), 0) &gt; 0, 1, 0) + IF(IFERROR(FIND(Table2[[#This Row],[HomeTeam]], _xlfn.TEXTJOIN(";", 1, $AV$31:$AV$40)), 0) &gt; 0, 1, 0)</f>
        <v>1</v>
      </c>
    </row>
    <row r="391" spans="1:40"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(($AX$11)*IF(Table2[[#This Row],[CorrectWinnerPrediction]]="Y", 1, 0))+(($AX$12)*IF(Table2[[#This Row],[CorrectAwayScorePrediction]]="Y", 1, 0))+(($AX$13)*IF(Table2[[#This Row],[CorrectHomeScorePrediction]]="Y", 1, 0))</f>
        <v>0.8</v>
      </c>
      <c r="AD3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$AV$31:$AV$40)), 0) &gt; 0, 1, 0) + IF(IFERROR(FIND(Table2[[#This Row],[HomeTeam]], _xlfn.TEXTJOIN(";", 1, $AV$31:$AV$40)), 0) &gt; 0, 1, 0)</f>
        <v>1</v>
      </c>
    </row>
    <row r="392" spans="1:40"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(($AX$11)*IF(Table2[[#This Row],[CorrectWinnerPrediction]]="Y", 1, 0))+(($AX$12)*IF(Table2[[#This Row],[CorrectAwayScorePrediction]]="Y", 1, 0))+(($AX$13)*IF(Table2[[#This Row],[CorrectHomeScorePrediction]]="Y", 1, 0))</f>
        <v>0.8</v>
      </c>
      <c r="AD3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$AV$31:$AV$40)), 0) &gt; 0, 1, 0) + IF(IFERROR(FIND(Table2[[#This Row],[HomeTeam]], _xlfn.TEXTJOIN(";", 1, $AV$31:$AV$40)), 0) &gt; 0, 1, 0)</f>
        <v>0</v>
      </c>
    </row>
    <row r="393" spans="1:40"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(($AX$11)*IF(Table2[[#This Row],[CorrectWinnerPrediction]]="Y", 1, 0))+(($AX$12)*IF(Table2[[#This Row],[CorrectAwayScorePrediction]]="Y", 1, 0))+(($AX$13)*IF(Table2[[#This Row],[CorrectHomeScorePrediction]]="Y", 1, 0))</f>
        <v>0.1</v>
      </c>
      <c r="AD3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$AV$31:$AV$40)), 0) &gt; 0, 1, 0) + IF(IFERROR(FIND(Table2[[#This Row],[HomeTeam]], _xlfn.TEXTJOIN(";", 1, $AV$31:$AV$40)), 0) &gt; 0, 1, 0)</f>
        <v>1</v>
      </c>
    </row>
    <row r="394" spans="1:40"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(($AX$11)*IF(Table2[[#This Row],[CorrectWinnerPrediction]]="Y", 1, 0))+(($AX$12)*IF(Table2[[#This Row],[CorrectAwayScorePrediction]]="Y", 1, 0))+(($AX$13)*IF(Table2[[#This Row],[CorrectHomeScorePrediction]]="Y", 1, 0))</f>
        <v>0</v>
      </c>
      <c r="AD39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$AV$31:$AV$40)), 0) &gt; 0, 1, 0) + IF(IFERROR(FIND(Table2[[#This Row],[HomeTeam]], _xlfn.TEXTJOIN(";", 1, $AV$31:$AV$40)), 0) &gt; 0, 1, 0)</f>
        <v>1</v>
      </c>
    </row>
    <row r="395" spans="1:40"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(($AX$11)*IF(Table2[[#This Row],[CorrectWinnerPrediction]]="Y", 1, 0))+(($AX$12)*IF(Table2[[#This Row],[CorrectAwayScorePrediction]]="Y", 1, 0))+(($AX$13)*IF(Table2[[#This Row],[CorrectHomeScorePrediction]]="Y", 1, 0))</f>
        <v>0.9</v>
      </c>
      <c r="AD3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$AV$31:$AV$40)), 0) &gt; 0, 1, 0) + IF(IFERROR(FIND(Table2[[#This Row],[HomeTeam]], _xlfn.TEXTJOIN(";", 1, $AV$31:$AV$40)), 0) &gt; 0, 1, 0)</f>
        <v>0</v>
      </c>
    </row>
    <row r="396" spans="1:40"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(($AX$11)*IF(Table2[[#This Row],[CorrectWinnerPrediction]]="Y", 1, 0))+(($AX$12)*IF(Table2[[#This Row],[CorrectAwayScorePrediction]]="Y", 1, 0))+(($AX$13)*IF(Table2[[#This Row],[CorrectHomeScorePrediction]]="Y", 1, 0))</f>
        <v>0.8</v>
      </c>
      <c r="AD3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$AV$31:$AV$40)), 0) &gt; 0, 1, 0) + IF(IFERROR(FIND(Table2[[#This Row],[HomeTeam]], _xlfn.TEXTJOIN(";", 1, $AV$31:$AV$40)), 0) &gt; 0, 1, 0)</f>
        <v>1</v>
      </c>
    </row>
    <row r="397" spans="1:40"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(($AX$11)*IF(Table2[[#This Row],[CorrectWinnerPrediction]]="Y", 1, 0))+(($AX$12)*IF(Table2[[#This Row],[CorrectAwayScorePrediction]]="Y", 1, 0))+(($AX$13)*IF(Table2[[#This Row],[CorrectHomeScorePrediction]]="Y", 1, 0))</f>
        <v>0.9</v>
      </c>
      <c r="AD39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$AV$31:$AV$40)), 0) &gt; 0, 1, 0) + IF(IFERROR(FIND(Table2[[#This Row],[HomeTeam]], _xlfn.TEXTJOIN(";", 1, $AV$31:$AV$40)), 0) &gt; 0, 1, 0)</f>
        <v>0</v>
      </c>
    </row>
    <row r="398" spans="1:40"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(($AX$11)*IF(Table2[[#This Row],[CorrectWinnerPrediction]]="Y", 1, 0))+(($AX$12)*IF(Table2[[#This Row],[CorrectAwayScorePrediction]]="Y", 1, 0))+(($AX$13)*IF(Table2[[#This Row],[CorrectHomeScorePrediction]]="Y", 1, 0))</f>
        <v>0</v>
      </c>
      <c r="AD3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$AV$31:$AV$40)), 0) &gt; 0, 1, 0) + IF(IFERROR(FIND(Table2[[#This Row],[HomeTeam]], _xlfn.TEXTJOIN(";", 1, $AV$31:$AV$40)), 0) &gt; 0, 1, 0)</f>
        <v>0</v>
      </c>
    </row>
    <row r="399" spans="1:40"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(($AX$11)*IF(Table2[[#This Row],[CorrectWinnerPrediction]]="Y", 1, 0))+(($AX$12)*IF(Table2[[#This Row],[CorrectAwayScorePrediction]]="Y", 1, 0))+(($AX$13)*IF(Table2[[#This Row],[CorrectHomeScorePrediction]]="Y", 1, 0))</f>
        <v>0.8</v>
      </c>
      <c r="AD3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$AV$31:$AV$40)), 0) &gt; 0, 1, 0) + IF(IFERROR(FIND(Table2[[#This Row],[HomeTeam]], _xlfn.TEXTJOIN(";", 1, $AV$31:$AV$40)), 0) &gt; 0, 1, 0)</f>
        <v>0</v>
      </c>
    </row>
    <row r="400" spans="1:40"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(($AX$11)*IF(Table2[[#This Row],[CorrectWinnerPrediction]]="Y", 1, 0))+(($AX$12)*IF(Table2[[#This Row],[CorrectAwayScorePrediction]]="Y", 1, 0))+(($AX$13)*IF(Table2[[#This Row],[CorrectHomeScorePrediction]]="Y", 1, 0))</f>
        <v>0.8</v>
      </c>
      <c r="AD4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$AV$31:$AV$40)), 0) &gt; 0, 1, 0) + IF(IFERROR(FIND(Table2[[#This Row],[HomeTeam]], _xlfn.TEXTJOIN(";", 1, $AV$31:$AV$40)), 0) &gt; 0, 1, 0)</f>
        <v>1</v>
      </c>
    </row>
    <row r="401" spans="1:40"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(($AX$11)*IF(Table2[[#This Row],[CorrectWinnerPrediction]]="Y", 1, 0))+(($AX$12)*IF(Table2[[#This Row],[CorrectAwayScorePrediction]]="Y", 1, 0))+(($AX$13)*IF(Table2[[#This Row],[CorrectHomeScorePrediction]]="Y", 1, 0))</f>
        <v>0</v>
      </c>
      <c r="AD4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$AV$31:$AV$40)), 0) &gt; 0, 1, 0) + IF(IFERROR(FIND(Table2[[#This Row],[HomeTeam]], _xlfn.TEXTJOIN(";", 1, $AV$31:$AV$40)), 0) &gt; 0, 1, 0)</f>
        <v>0</v>
      </c>
    </row>
    <row r="402" spans="1:40"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(($AX$11)*IF(Table2[[#This Row],[CorrectWinnerPrediction]]="Y", 1, 0))+(($AX$12)*IF(Table2[[#This Row],[CorrectAwayScorePrediction]]="Y", 1, 0))+(($AX$13)*IF(Table2[[#This Row],[CorrectHomeScorePrediction]]="Y", 1, 0))</f>
        <v>0.1</v>
      </c>
      <c r="AD4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$AV$31:$AV$40)), 0) &gt; 0, 1, 0) + IF(IFERROR(FIND(Table2[[#This Row],[HomeTeam]], _xlfn.TEXTJOIN(";", 1, $AV$31:$AV$40)), 0) &gt; 0, 1, 0)</f>
        <v>0</v>
      </c>
    </row>
    <row r="403" spans="1:40"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(($AX$11)*IF(Table2[[#This Row],[CorrectWinnerPrediction]]="Y", 1, 0))+(($AX$12)*IF(Table2[[#This Row],[CorrectAwayScorePrediction]]="Y", 1, 0))+(($AX$13)*IF(Table2[[#This Row],[CorrectHomeScorePrediction]]="Y", 1, 0))</f>
        <v>0.1</v>
      </c>
      <c r="AD4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$AV$31:$AV$40)), 0) &gt; 0, 1, 0) + IF(IFERROR(FIND(Table2[[#This Row],[HomeTeam]], _xlfn.TEXTJOIN(";", 1, $AV$31:$AV$40)), 0) &gt; 0, 1, 0)</f>
        <v>0</v>
      </c>
    </row>
    <row r="404" spans="1:40"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(($AX$11)*IF(Table2[[#This Row],[CorrectWinnerPrediction]]="Y", 1, 0))+(($AX$12)*IF(Table2[[#This Row],[CorrectAwayScorePrediction]]="Y", 1, 0))+(($AX$13)*IF(Table2[[#This Row],[CorrectHomeScorePrediction]]="Y", 1, 0))</f>
        <v>0.9</v>
      </c>
      <c r="AD4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$AV$31:$AV$40)), 0) &gt; 0, 1, 0) + IF(IFERROR(FIND(Table2[[#This Row],[HomeTeam]], _xlfn.TEXTJOIN(";", 1, $AV$31:$AV$40)), 0) &gt; 0, 1, 0)</f>
        <v>1</v>
      </c>
    </row>
    <row r="405" spans="1:40"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(($AX$11)*IF(Table2[[#This Row],[CorrectWinnerPrediction]]="Y", 1, 0))+(($AX$12)*IF(Table2[[#This Row],[CorrectAwayScorePrediction]]="Y", 1, 0))+(($AX$13)*IF(Table2[[#This Row],[CorrectHomeScorePrediction]]="Y", 1, 0))</f>
        <v>0</v>
      </c>
      <c r="AD4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$AV$31:$AV$40)), 0) &gt; 0, 1, 0) + IF(IFERROR(FIND(Table2[[#This Row],[HomeTeam]], _xlfn.TEXTJOIN(";", 1, $AV$31:$AV$40)), 0) &gt; 0, 1, 0)</f>
        <v>1</v>
      </c>
    </row>
    <row r="406" spans="1:40"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(($AX$11)*IF(Table2[[#This Row],[CorrectWinnerPrediction]]="Y", 1, 0))+(($AX$12)*IF(Table2[[#This Row],[CorrectAwayScorePrediction]]="Y", 1, 0))+(($AX$13)*IF(Table2[[#This Row],[CorrectHomeScorePrediction]]="Y", 1, 0))</f>
        <v>0.8</v>
      </c>
      <c r="AD4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$AV$31:$AV$40)), 0) &gt; 0, 1, 0) + IF(IFERROR(FIND(Table2[[#This Row],[HomeTeam]], _xlfn.TEXTJOIN(";", 1, $AV$31:$AV$40)), 0) &gt; 0, 1, 0)</f>
        <v>1</v>
      </c>
    </row>
    <row r="407" spans="1:40"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(($AX$11)*IF(Table2[[#This Row],[CorrectWinnerPrediction]]="Y", 1, 0))+(($AX$12)*IF(Table2[[#This Row],[CorrectAwayScorePrediction]]="Y", 1, 0))+(($AX$13)*IF(Table2[[#This Row],[CorrectHomeScorePrediction]]="Y", 1, 0))</f>
        <v>0</v>
      </c>
      <c r="AD4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$AV$31:$AV$40)), 0) &gt; 0, 1, 0) + IF(IFERROR(FIND(Table2[[#This Row],[HomeTeam]], _xlfn.TEXTJOIN(";", 1, $AV$31:$AV$40)), 0) &gt; 0, 1, 0)</f>
        <v>1</v>
      </c>
    </row>
    <row r="408" spans="1:40"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(($AX$11)*IF(Table2[[#This Row],[CorrectWinnerPrediction]]="Y", 1, 0))+(($AX$12)*IF(Table2[[#This Row],[CorrectAwayScorePrediction]]="Y", 1, 0))+(($AX$13)*IF(Table2[[#This Row],[CorrectHomeScorePrediction]]="Y", 1, 0))</f>
        <v>0.8</v>
      </c>
      <c r="AD4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$AV$31:$AV$40)), 0) &gt; 0, 1, 0) + IF(IFERROR(FIND(Table2[[#This Row],[HomeTeam]], _xlfn.TEXTJOIN(";", 1, $AV$31:$AV$40)), 0) &gt; 0, 1, 0)</f>
        <v>1</v>
      </c>
    </row>
    <row r="409" spans="1:40"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(($AX$11)*IF(Table2[[#This Row],[CorrectWinnerPrediction]]="Y", 1, 0))+(($AX$12)*IF(Table2[[#This Row],[CorrectAwayScorePrediction]]="Y", 1, 0))+(($AX$13)*IF(Table2[[#This Row],[CorrectHomeScorePrediction]]="Y", 1, 0))</f>
        <v>0.9</v>
      </c>
      <c r="AD4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$AV$31:$AV$40)), 0) &gt; 0, 1, 0) + IF(IFERROR(FIND(Table2[[#This Row],[HomeTeam]], _xlfn.TEXTJOIN(";", 1, $AV$31:$AV$40)), 0) &gt; 0, 1, 0)</f>
        <v>0</v>
      </c>
    </row>
    <row r="410" spans="1:40"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(($AX$11)*IF(Table2[[#This Row],[CorrectWinnerPrediction]]="Y", 1, 0))+(($AX$12)*IF(Table2[[#This Row],[CorrectAwayScorePrediction]]="Y", 1, 0))+(($AX$13)*IF(Table2[[#This Row],[CorrectHomeScorePrediction]]="Y", 1, 0))</f>
        <v>0.9</v>
      </c>
      <c r="AD4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$AV$31:$AV$40)), 0) &gt; 0, 1, 0) + IF(IFERROR(FIND(Table2[[#This Row],[HomeTeam]], _xlfn.TEXTJOIN(";", 1, $AV$31:$AV$40)), 0) &gt; 0, 1, 0)</f>
        <v>0</v>
      </c>
    </row>
    <row r="411" spans="1:40"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(($AX$11)*IF(Table2[[#This Row],[CorrectWinnerPrediction]]="Y", 1, 0))+(($AX$12)*IF(Table2[[#This Row],[CorrectAwayScorePrediction]]="Y", 1, 0))+(($AX$13)*IF(Table2[[#This Row],[CorrectHomeScorePrediction]]="Y", 1, 0))</f>
        <v>0.1</v>
      </c>
      <c r="AD41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$AV$31:$AV$40)), 0) &gt; 0, 1, 0) + IF(IFERROR(FIND(Table2[[#This Row],[HomeTeam]], _xlfn.TEXTJOIN(";", 1, $AV$31:$AV$40)), 0) &gt; 0, 1, 0)</f>
        <v>0</v>
      </c>
    </row>
    <row r="412" spans="1:40"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(($AX$11)*IF(Table2[[#This Row],[CorrectWinnerPrediction]]="Y", 1, 0))+(($AX$12)*IF(Table2[[#This Row],[CorrectAwayScorePrediction]]="Y", 1, 0))+(($AX$13)*IF(Table2[[#This Row],[CorrectHomeScorePrediction]]="Y", 1, 0))</f>
        <v>1</v>
      </c>
      <c r="AD4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$AV$31:$AV$40)), 0) &gt; 0, 1, 0) + IF(IFERROR(FIND(Table2[[#This Row],[HomeTeam]], _xlfn.TEXTJOIN(";", 1, $AV$31:$AV$40)), 0) &gt; 0, 1, 0)</f>
        <v>1</v>
      </c>
    </row>
    <row r="413" spans="1:40"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(($AX$11)*IF(Table2[[#This Row],[CorrectWinnerPrediction]]="Y", 1, 0))+(($AX$12)*IF(Table2[[#This Row],[CorrectAwayScorePrediction]]="Y", 1, 0))+(($AX$13)*IF(Table2[[#This Row],[CorrectHomeScorePrediction]]="Y", 1, 0))</f>
        <v>0</v>
      </c>
      <c r="AD4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$AV$31:$AV$40)), 0) &gt; 0, 1, 0) + IF(IFERROR(FIND(Table2[[#This Row],[HomeTeam]], _xlfn.TEXTJOIN(";", 1, $AV$31:$AV$40)), 0) &gt; 0, 1, 0)</f>
        <v>1</v>
      </c>
    </row>
    <row r="414" spans="1:40"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(($AX$11)*IF(Table2[[#This Row],[CorrectWinnerPrediction]]="Y", 1, 0))+(($AX$12)*IF(Table2[[#This Row],[CorrectAwayScorePrediction]]="Y", 1, 0))+(($AX$13)*IF(Table2[[#This Row],[CorrectHomeScorePrediction]]="Y", 1, 0))</f>
        <v>0.9</v>
      </c>
      <c r="AD4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$AV$31:$AV$40)), 0) &gt; 0, 1, 0) + IF(IFERROR(FIND(Table2[[#This Row],[HomeTeam]], _xlfn.TEXTJOIN(";", 1, $AV$31:$AV$40)), 0) &gt; 0, 1, 0)</f>
        <v>1</v>
      </c>
    </row>
    <row r="415" spans="1:40"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(($AX$11)*IF(Table2[[#This Row],[CorrectWinnerPrediction]]="Y", 1, 0))+(($AX$12)*IF(Table2[[#This Row],[CorrectAwayScorePrediction]]="Y", 1, 0))+(($AX$13)*IF(Table2[[#This Row],[CorrectHomeScorePrediction]]="Y", 1, 0))</f>
        <v>0</v>
      </c>
      <c r="AD4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$AV$31:$AV$40)), 0) &gt; 0, 1, 0) + IF(IFERROR(FIND(Table2[[#This Row],[HomeTeam]], _xlfn.TEXTJOIN(";", 1, $AV$31:$AV$40)), 0) &gt; 0, 1, 0)</f>
        <v>0</v>
      </c>
    </row>
    <row r="416" spans="1:40"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(($AX$11)*IF(Table2[[#This Row],[CorrectWinnerPrediction]]="Y", 1, 0))+(($AX$12)*IF(Table2[[#This Row],[CorrectAwayScorePrediction]]="Y", 1, 0))+(($AX$13)*IF(Table2[[#This Row],[CorrectHomeScorePrediction]]="Y", 1, 0))</f>
        <v>0.8</v>
      </c>
      <c r="AD4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$AV$31:$AV$40)), 0) &gt; 0, 1, 0) + IF(IFERROR(FIND(Table2[[#This Row],[HomeTeam]], _xlfn.TEXTJOIN(";", 1, $AV$31:$AV$40)), 0) &gt; 0, 1, 0)</f>
        <v>0</v>
      </c>
    </row>
    <row r="417" spans="1:40"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(($AX$11)*IF(Table2[[#This Row],[CorrectWinnerPrediction]]="Y", 1, 0))+(($AX$12)*IF(Table2[[#This Row],[CorrectAwayScorePrediction]]="Y", 1, 0))+(($AX$13)*IF(Table2[[#This Row],[CorrectHomeScorePrediction]]="Y", 1, 0))</f>
        <v>0.9</v>
      </c>
      <c r="AD4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$AV$31:$AV$40)), 0) &gt; 0, 1, 0) + IF(IFERROR(FIND(Table2[[#This Row],[HomeTeam]], _xlfn.TEXTJOIN(";", 1, $AV$31:$AV$40)), 0) &gt; 0, 1, 0)</f>
        <v>0</v>
      </c>
    </row>
    <row r="418" spans="1:40"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(($AX$11)*IF(Table2[[#This Row],[CorrectWinnerPrediction]]="Y", 1, 0))+(($AX$12)*IF(Table2[[#This Row],[CorrectAwayScorePrediction]]="Y", 1, 0))+(($AX$13)*IF(Table2[[#This Row],[CorrectHomeScorePrediction]]="Y", 1, 0))</f>
        <v>0</v>
      </c>
      <c r="AD4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$AV$31:$AV$40)), 0) &gt; 0, 1, 0) + IF(IFERROR(FIND(Table2[[#This Row],[HomeTeam]], _xlfn.TEXTJOIN(";", 1, $AV$31:$AV$40)), 0) &gt; 0, 1, 0)</f>
        <v>0</v>
      </c>
    </row>
    <row r="419" spans="1:40"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(($AX$11)*IF(Table2[[#This Row],[CorrectWinnerPrediction]]="Y", 1, 0))+(($AX$12)*IF(Table2[[#This Row],[CorrectAwayScorePrediction]]="Y", 1, 0))+(($AX$13)*IF(Table2[[#This Row],[CorrectHomeScorePrediction]]="Y", 1, 0))</f>
        <v>0</v>
      </c>
      <c r="AD4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$AV$31:$AV$40)), 0) &gt; 0, 1, 0) + IF(IFERROR(FIND(Table2[[#This Row],[HomeTeam]], _xlfn.TEXTJOIN(";", 1, $AV$31:$AV$40)), 0) &gt; 0, 1, 0)</f>
        <v>1</v>
      </c>
    </row>
    <row r="420" spans="1:40"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(($AX$11)*IF(Table2[[#This Row],[CorrectWinnerPrediction]]="Y", 1, 0))+(($AX$12)*IF(Table2[[#This Row],[CorrectAwayScorePrediction]]="Y", 1, 0))+(($AX$13)*IF(Table2[[#This Row],[CorrectHomeScorePrediction]]="Y", 1, 0))</f>
        <v>0.8</v>
      </c>
      <c r="AD42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$AV$31:$AV$40)), 0) &gt; 0, 1, 0) + IF(IFERROR(FIND(Table2[[#This Row],[HomeTeam]], _xlfn.TEXTJOIN(";", 1, $AV$31:$AV$40)), 0) &gt; 0, 1, 0)</f>
        <v>1</v>
      </c>
    </row>
    <row r="421" spans="1:40"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(($AX$11)*IF(Table2[[#This Row],[CorrectWinnerPrediction]]="Y", 1, 0))+(($AX$12)*IF(Table2[[#This Row],[CorrectAwayScorePrediction]]="Y", 1, 0))+(($AX$13)*IF(Table2[[#This Row],[CorrectHomeScorePrediction]]="Y", 1, 0))</f>
        <v>0.1</v>
      </c>
      <c r="AD4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$AV$31:$AV$40)), 0) &gt; 0, 1, 0) + IF(IFERROR(FIND(Table2[[#This Row],[HomeTeam]], _xlfn.TEXTJOIN(";", 1, $AV$31:$AV$40)), 0) &gt; 0, 1, 0)</f>
        <v>1</v>
      </c>
    </row>
    <row r="422" spans="1:40"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(($AX$11)*IF(Table2[[#This Row],[CorrectWinnerPrediction]]="Y", 1, 0))+(($AX$12)*IF(Table2[[#This Row],[CorrectAwayScorePrediction]]="Y", 1, 0))+(($AX$13)*IF(Table2[[#This Row],[CorrectHomeScorePrediction]]="Y", 1, 0))</f>
        <v>0.9</v>
      </c>
      <c r="AD4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$AV$31:$AV$40)), 0) &gt; 0, 1, 0) + IF(IFERROR(FIND(Table2[[#This Row],[HomeTeam]], _xlfn.TEXTJOIN(";", 1, $AV$31:$AV$40)), 0) &gt; 0, 1, 0)</f>
        <v>0</v>
      </c>
    </row>
    <row r="423" spans="1:40"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(($AX$11)*IF(Table2[[#This Row],[CorrectWinnerPrediction]]="Y", 1, 0))+(($AX$12)*IF(Table2[[#This Row],[CorrectAwayScorePrediction]]="Y", 1, 0))+(($AX$13)*IF(Table2[[#This Row],[CorrectHomeScorePrediction]]="Y", 1, 0))</f>
        <v>0.9</v>
      </c>
      <c r="AD4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$AV$31:$AV$40)), 0) &gt; 0, 1, 0) + IF(IFERROR(FIND(Table2[[#This Row],[HomeTeam]], _xlfn.TEXTJOIN(";", 1, $AV$31:$AV$40)), 0) &gt; 0, 1, 0)</f>
        <v>0</v>
      </c>
    </row>
    <row r="424" spans="1:40"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(($AX$11)*IF(Table2[[#This Row],[CorrectWinnerPrediction]]="Y", 1, 0))+(($AX$12)*IF(Table2[[#This Row],[CorrectAwayScorePrediction]]="Y", 1, 0))+(($AX$13)*IF(Table2[[#This Row],[CorrectHomeScorePrediction]]="Y", 1, 0))</f>
        <v>0</v>
      </c>
      <c r="AD4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$AV$31:$AV$40)), 0) &gt; 0, 1, 0) + IF(IFERROR(FIND(Table2[[#This Row],[HomeTeam]], _xlfn.TEXTJOIN(";", 1, $AV$31:$AV$40)), 0) &gt; 0, 1, 0)</f>
        <v>1</v>
      </c>
    </row>
    <row r="425" spans="1:40"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(($AX$11)*IF(Table2[[#This Row],[CorrectWinnerPrediction]]="Y", 1, 0))+(($AX$12)*IF(Table2[[#This Row],[CorrectAwayScorePrediction]]="Y", 1, 0))+(($AX$13)*IF(Table2[[#This Row],[CorrectHomeScorePrediction]]="Y", 1, 0))</f>
        <v>0.9</v>
      </c>
      <c r="AD4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$AV$31:$AV$40)), 0) &gt; 0, 1, 0) + IF(IFERROR(FIND(Table2[[#This Row],[HomeTeam]], _xlfn.TEXTJOIN(";", 1, $AV$31:$AV$40)), 0) &gt; 0, 1, 0)</f>
        <v>0</v>
      </c>
    </row>
    <row r="426" spans="1:40"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(($AX$11)*IF(Table2[[#This Row],[CorrectWinnerPrediction]]="Y", 1, 0))+(($AX$12)*IF(Table2[[#This Row],[CorrectAwayScorePrediction]]="Y", 1, 0))+(($AX$13)*IF(Table2[[#This Row],[CorrectHomeScorePrediction]]="Y", 1, 0))</f>
        <v>0.8</v>
      </c>
      <c r="AD4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$AV$31:$AV$40)), 0) &gt; 0, 1, 0) + IF(IFERROR(FIND(Table2[[#This Row],[HomeTeam]], _xlfn.TEXTJOIN(";", 1, $AV$31:$AV$40)), 0) &gt; 0, 1, 0)</f>
        <v>0</v>
      </c>
    </row>
    <row r="427" spans="1:40"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(($AX$11)*IF(Table2[[#This Row],[CorrectWinnerPrediction]]="Y", 1, 0))+(($AX$12)*IF(Table2[[#This Row],[CorrectAwayScorePrediction]]="Y", 1, 0))+(($AX$13)*IF(Table2[[#This Row],[CorrectHomeScorePrediction]]="Y", 1, 0))</f>
        <v>0.8</v>
      </c>
      <c r="AD4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$AV$31:$AV$40)), 0) &gt; 0, 1, 0) + IF(IFERROR(FIND(Table2[[#This Row],[HomeTeam]], _xlfn.TEXTJOIN(";", 1, $AV$31:$AV$40)), 0) &gt; 0, 1, 0)</f>
        <v>0</v>
      </c>
    </row>
    <row r="428" spans="1:40"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(($AX$11)*IF(Table2[[#This Row],[CorrectWinnerPrediction]]="Y", 1, 0))+(($AX$12)*IF(Table2[[#This Row],[CorrectAwayScorePrediction]]="Y", 1, 0))+(($AX$13)*IF(Table2[[#This Row],[CorrectHomeScorePrediction]]="Y", 1, 0))</f>
        <v>0.9</v>
      </c>
      <c r="AD4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$AV$31:$AV$40)), 0) &gt; 0, 1, 0) + IF(IFERROR(FIND(Table2[[#This Row],[HomeTeam]], _xlfn.TEXTJOIN(";", 1, $AV$31:$AV$40)), 0) &gt; 0, 1, 0)</f>
        <v>0</v>
      </c>
    </row>
    <row r="429" spans="1:40"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(($AX$11)*IF(Table2[[#This Row],[CorrectWinnerPrediction]]="Y", 1, 0))+(($AX$12)*IF(Table2[[#This Row],[CorrectAwayScorePrediction]]="Y", 1, 0))+(($AX$13)*IF(Table2[[#This Row],[CorrectHomeScorePrediction]]="Y", 1, 0))</f>
        <v>0.8</v>
      </c>
      <c r="AD4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$AV$31:$AV$40)), 0) &gt; 0, 1, 0) + IF(IFERROR(FIND(Table2[[#This Row],[HomeTeam]], _xlfn.TEXTJOIN(";", 1, $AV$31:$AV$40)), 0) &gt; 0, 1, 0)</f>
        <v>1</v>
      </c>
    </row>
    <row r="430" spans="1:40"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(($AX$11)*IF(Table2[[#This Row],[CorrectWinnerPrediction]]="Y", 1, 0))+(($AX$12)*IF(Table2[[#This Row],[CorrectAwayScorePrediction]]="Y", 1, 0))+(($AX$13)*IF(Table2[[#This Row],[CorrectHomeScorePrediction]]="Y", 1, 0))</f>
        <v>0.1</v>
      </c>
      <c r="AD4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$AV$31:$AV$40)), 0) &gt; 0, 1, 0) + IF(IFERROR(FIND(Table2[[#This Row],[HomeTeam]], _xlfn.TEXTJOIN(";", 1, $AV$31:$AV$40)), 0) &gt; 0, 1, 0)</f>
        <v>0</v>
      </c>
    </row>
    <row r="431" spans="1:40"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(($AX$11)*IF(Table2[[#This Row],[CorrectWinnerPrediction]]="Y", 1, 0))+(($AX$12)*IF(Table2[[#This Row],[CorrectAwayScorePrediction]]="Y", 1, 0))+(($AX$13)*IF(Table2[[#This Row],[CorrectHomeScorePrediction]]="Y", 1, 0))</f>
        <v>0.8</v>
      </c>
      <c r="AD4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$AV$31:$AV$40)), 0) &gt; 0, 1, 0) + IF(IFERROR(FIND(Table2[[#This Row],[HomeTeam]], _xlfn.TEXTJOIN(";", 1, $AV$31:$AV$40)), 0) &gt; 0, 1, 0)</f>
        <v>0</v>
      </c>
    </row>
    <row r="432" spans="1:40"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(($AX$11)*IF(Table2[[#This Row],[CorrectWinnerPrediction]]="Y", 1, 0))+(($AX$12)*IF(Table2[[#This Row],[CorrectAwayScorePrediction]]="Y", 1, 0))+(($AX$13)*IF(Table2[[#This Row],[CorrectHomeScorePrediction]]="Y", 1, 0))</f>
        <v>0.9</v>
      </c>
      <c r="AD4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$AV$31:$AV$40)), 0) &gt; 0, 1, 0) + IF(IFERROR(FIND(Table2[[#This Row],[HomeTeam]], _xlfn.TEXTJOIN(";", 1, $AV$31:$AV$40)), 0) &gt; 0, 1, 0)</f>
        <v>1</v>
      </c>
    </row>
    <row r="433" spans="1:40"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(($AX$11)*IF(Table2[[#This Row],[CorrectWinnerPrediction]]="Y", 1, 0))+(($AX$12)*IF(Table2[[#This Row],[CorrectAwayScorePrediction]]="Y", 1, 0))+(($AX$13)*IF(Table2[[#This Row],[CorrectHomeScorePrediction]]="Y", 1, 0))</f>
        <v>0.9</v>
      </c>
      <c r="AD4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$AV$31:$AV$40)), 0) &gt; 0, 1, 0) + IF(IFERROR(FIND(Table2[[#This Row],[HomeTeam]], _xlfn.TEXTJOIN(";", 1, $AV$31:$AV$40)), 0) &gt; 0, 1, 0)</f>
        <v>1</v>
      </c>
    </row>
    <row r="434" spans="1:40"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(($AX$11)*IF(Table2[[#This Row],[CorrectWinnerPrediction]]="Y", 1, 0))+(($AX$12)*IF(Table2[[#This Row],[CorrectAwayScorePrediction]]="Y", 1, 0))+(($AX$13)*IF(Table2[[#This Row],[CorrectHomeScorePrediction]]="Y", 1, 0))</f>
        <v>0.9</v>
      </c>
      <c r="AD4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$AV$31:$AV$40)), 0) &gt; 0, 1, 0) + IF(IFERROR(FIND(Table2[[#This Row],[HomeTeam]], _xlfn.TEXTJOIN(";", 1, $AV$31:$AV$40)), 0) &gt; 0, 1, 0)</f>
        <v>0</v>
      </c>
    </row>
    <row r="435" spans="1:40"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(($AX$11)*IF(Table2[[#This Row],[CorrectWinnerPrediction]]="Y", 1, 0))+(($AX$12)*IF(Table2[[#This Row],[CorrectAwayScorePrediction]]="Y", 1, 0))+(($AX$13)*IF(Table2[[#This Row],[CorrectHomeScorePrediction]]="Y", 1, 0))</f>
        <v>1</v>
      </c>
      <c r="AD4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$AV$31:$AV$40)), 0) &gt; 0, 1, 0) + IF(IFERROR(FIND(Table2[[#This Row],[HomeTeam]], _xlfn.TEXTJOIN(";", 1, $AV$31:$AV$40)), 0) &gt; 0, 1, 0)</f>
        <v>1</v>
      </c>
    </row>
    <row r="436" spans="1:40"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(($AX$11)*IF(Table2[[#This Row],[CorrectWinnerPrediction]]="Y", 1, 0))+(($AX$12)*IF(Table2[[#This Row],[CorrectAwayScorePrediction]]="Y", 1, 0))+(($AX$13)*IF(Table2[[#This Row],[CorrectHomeScorePrediction]]="Y", 1, 0))</f>
        <v>0.9</v>
      </c>
      <c r="AD4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$AV$31:$AV$40)), 0) &gt; 0, 1, 0) + IF(IFERROR(FIND(Table2[[#This Row],[HomeTeam]], _xlfn.TEXTJOIN(";", 1, $AV$31:$AV$40)), 0) &gt; 0, 1, 0)</f>
        <v>0</v>
      </c>
    </row>
    <row r="437" spans="1:40"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(($AX$11)*IF(Table2[[#This Row],[CorrectWinnerPrediction]]="Y", 1, 0))+(($AX$12)*IF(Table2[[#This Row],[CorrectAwayScorePrediction]]="Y", 1, 0))+(($AX$13)*IF(Table2[[#This Row],[CorrectHomeScorePrediction]]="Y", 1, 0))</f>
        <v>0</v>
      </c>
      <c r="AD4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$AV$31:$AV$40)), 0) &gt; 0, 1, 0) + IF(IFERROR(FIND(Table2[[#This Row],[HomeTeam]], _xlfn.TEXTJOIN(";", 1, $AV$31:$AV$40)), 0) &gt; 0, 1, 0)</f>
        <v>1</v>
      </c>
    </row>
    <row r="438" spans="1:40"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(($AX$11)*IF(Table2[[#This Row],[CorrectWinnerPrediction]]="Y", 1, 0))+(($AX$12)*IF(Table2[[#This Row],[CorrectAwayScorePrediction]]="Y", 1, 0))+(($AX$13)*IF(Table2[[#This Row],[CorrectHomeScorePrediction]]="Y", 1, 0))</f>
        <v>0.8</v>
      </c>
      <c r="AD4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$AV$31:$AV$40)), 0) &gt; 0, 1, 0) + IF(IFERROR(FIND(Table2[[#This Row],[HomeTeam]], _xlfn.TEXTJOIN(";", 1, $AV$31:$AV$40)), 0) &gt; 0, 1, 0)</f>
        <v>0</v>
      </c>
    </row>
    <row r="439" spans="1:40"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(($AX$11)*IF(Table2[[#This Row],[CorrectWinnerPrediction]]="Y", 1, 0))+(($AX$12)*IF(Table2[[#This Row],[CorrectAwayScorePrediction]]="Y", 1, 0))+(($AX$13)*IF(Table2[[#This Row],[CorrectHomeScorePrediction]]="Y", 1, 0))</f>
        <v>0</v>
      </c>
      <c r="AD4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$AV$31:$AV$40)), 0) &gt; 0, 1, 0) + IF(IFERROR(FIND(Table2[[#This Row],[HomeTeam]], _xlfn.TEXTJOIN(";", 1, $AV$31:$AV$40)), 0) &gt; 0, 1, 0)</f>
        <v>1</v>
      </c>
    </row>
    <row r="440" spans="1:40"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(($AX$11)*IF(Table2[[#This Row],[CorrectWinnerPrediction]]="Y", 1, 0))+(($AX$12)*IF(Table2[[#This Row],[CorrectAwayScorePrediction]]="Y", 1, 0))+(($AX$13)*IF(Table2[[#This Row],[CorrectHomeScorePrediction]]="Y", 1, 0))</f>
        <v>0</v>
      </c>
      <c r="AD4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$AV$31:$AV$40)), 0) &gt; 0, 1, 0) + IF(IFERROR(FIND(Table2[[#This Row],[HomeTeam]], _xlfn.TEXTJOIN(";", 1, $AV$31:$AV$40)), 0) &gt; 0, 1, 0)</f>
        <v>1</v>
      </c>
    </row>
    <row r="441" spans="1:40"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(($AX$11)*IF(Table2[[#This Row],[CorrectWinnerPrediction]]="Y", 1, 0))+(($AX$12)*IF(Table2[[#This Row],[CorrectAwayScorePrediction]]="Y", 1, 0))+(($AX$13)*IF(Table2[[#This Row],[CorrectHomeScorePrediction]]="Y", 1, 0))</f>
        <v>0</v>
      </c>
      <c r="AD4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$AV$31:$AV$40)), 0) &gt; 0, 1, 0) + IF(IFERROR(FIND(Table2[[#This Row],[HomeTeam]], _xlfn.TEXTJOIN(";", 1, $AV$31:$AV$40)), 0) &gt; 0, 1, 0)</f>
        <v>1</v>
      </c>
    </row>
    <row r="442" spans="1:40"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(($AX$11)*IF(Table2[[#This Row],[CorrectWinnerPrediction]]="Y", 1, 0))+(($AX$12)*IF(Table2[[#This Row],[CorrectAwayScorePrediction]]="Y", 1, 0))+(($AX$13)*IF(Table2[[#This Row],[CorrectHomeScorePrediction]]="Y", 1, 0))</f>
        <v>0</v>
      </c>
      <c r="AD4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$AV$31:$AV$40)), 0) &gt; 0, 1, 0) + IF(IFERROR(FIND(Table2[[#This Row],[HomeTeam]], _xlfn.TEXTJOIN(";", 1, $AV$31:$AV$40)), 0) &gt; 0, 1, 0)</f>
        <v>0</v>
      </c>
    </row>
    <row r="443" spans="1:40"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(($AX$11)*IF(Table2[[#This Row],[CorrectWinnerPrediction]]="Y", 1, 0))+(($AX$12)*IF(Table2[[#This Row],[CorrectAwayScorePrediction]]="Y", 1, 0))+(($AX$13)*IF(Table2[[#This Row],[CorrectHomeScorePrediction]]="Y", 1, 0))</f>
        <v>0</v>
      </c>
      <c r="AD4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$AV$31:$AV$40)), 0) &gt; 0, 1, 0) + IF(IFERROR(FIND(Table2[[#This Row],[HomeTeam]], _xlfn.TEXTJOIN(";", 1, $AV$31:$AV$40)), 0) &gt; 0, 1, 0)</f>
        <v>0</v>
      </c>
    </row>
    <row r="444" spans="1:40"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(($AX$11)*IF(Table2[[#This Row],[CorrectWinnerPrediction]]="Y", 1, 0))+(($AX$12)*IF(Table2[[#This Row],[CorrectAwayScorePrediction]]="Y", 1, 0))+(($AX$13)*IF(Table2[[#This Row],[CorrectHomeScorePrediction]]="Y", 1, 0))</f>
        <v>0.1</v>
      </c>
      <c r="AD4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$AV$31:$AV$40)), 0) &gt; 0, 1, 0) + IF(IFERROR(FIND(Table2[[#This Row],[HomeTeam]], _xlfn.TEXTJOIN(";", 1, $AV$31:$AV$40)), 0) &gt; 0, 1, 0)</f>
        <v>1</v>
      </c>
    </row>
    <row r="445" spans="1:40"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(($AX$11)*IF(Table2[[#This Row],[CorrectWinnerPrediction]]="Y", 1, 0))+(($AX$12)*IF(Table2[[#This Row],[CorrectAwayScorePrediction]]="Y", 1, 0))+(($AX$13)*IF(Table2[[#This Row],[CorrectHomeScorePrediction]]="Y", 1, 0))</f>
        <v>0</v>
      </c>
      <c r="AD4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$AV$31:$AV$40)), 0) &gt; 0, 1, 0) + IF(IFERROR(FIND(Table2[[#This Row],[HomeTeam]], _xlfn.TEXTJOIN(";", 1, $AV$31:$AV$40)), 0) &gt; 0, 1, 0)</f>
        <v>0</v>
      </c>
    </row>
    <row r="446" spans="1:40"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(($AX$11)*IF(Table2[[#This Row],[CorrectWinnerPrediction]]="Y", 1, 0))+(($AX$12)*IF(Table2[[#This Row],[CorrectAwayScorePrediction]]="Y", 1, 0))+(($AX$13)*IF(Table2[[#This Row],[CorrectHomeScorePrediction]]="Y", 1, 0))</f>
        <v>0</v>
      </c>
      <c r="AD4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$AV$31:$AV$40)), 0) &gt; 0, 1, 0) + IF(IFERROR(FIND(Table2[[#This Row],[HomeTeam]], _xlfn.TEXTJOIN(";", 1, $AV$31:$AV$40)), 0) &gt; 0, 1, 0)</f>
        <v>0</v>
      </c>
    </row>
    <row r="447" spans="1:40"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(($AX$11)*IF(Table2[[#This Row],[CorrectWinnerPrediction]]="Y", 1, 0))+(($AX$12)*IF(Table2[[#This Row],[CorrectAwayScorePrediction]]="Y", 1, 0))+(($AX$13)*IF(Table2[[#This Row],[CorrectHomeScorePrediction]]="Y", 1, 0))</f>
        <v>0.8</v>
      </c>
      <c r="AD44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$AV$31:$AV$40)), 0) &gt; 0, 1, 0) + IF(IFERROR(FIND(Table2[[#This Row],[HomeTeam]], _xlfn.TEXTJOIN(";", 1, $AV$31:$AV$40)), 0) &gt; 0, 1, 0)</f>
        <v>1</v>
      </c>
    </row>
    <row r="448" spans="1:40"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(($AX$11)*IF(Table2[[#This Row],[CorrectWinnerPrediction]]="Y", 1, 0))+(($AX$12)*IF(Table2[[#This Row],[CorrectAwayScorePrediction]]="Y", 1, 0))+(($AX$13)*IF(Table2[[#This Row],[CorrectHomeScorePrediction]]="Y", 1, 0))</f>
        <v>0.8</v>
      </c>
      <c r="AD4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$AV$31:$AV$40)), 0) &gt; 0, 1, 0) + IF(IFERROR(FIND(Table2[[#This Row],[HomeTeam]], _xlfn.TEXTJOIN(";", 1, $AV$31:$AV$40)), 0) &gt; 0, 1, 0)</f>
        <v>1</v>
      </c>
    </row>
    <row r="449" spans="1:40"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(($AX$11)*IF(Table2[[#This Row],[CorrectWinnerPrediction]]="Y", 1, 0))+(($AX$12)*IF(Table2[[#This Row],[CorrectAwayScorePrediction]]="Y", 1, 0))+(($AX$13)*IF(Table2[[#This Row],[CorrectHomeScorePrediction]]="Y", 1, 0))</f>
        <v>0.9</v>
      </c>
      <c r="AD4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$AV$31:$AV$40)), 0) &gt; 0, 1, 0) + IF(IFERROR(FIND(Table2[[#This Row],[HomeTeam]], _xlfn.TEXTJOIN(";", 1, $AV$31:$AV$40)), 0) &gt; 0, 1, 0)</f>
        <v>0</v>
      </c>
    </row>
    <row r="450" spans="1:40"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(($AX$11)*IF(Table2[[#This Row],[CorrectWinnerPrediction]]="Y", 1, 0))+(($AX$12)*IF(Table2[[#This Row],[CorrectAwayScorePrediction]]="Y", 1, 0))+(($AX$13)*IF(Table2[[#This Row],[CorrectHomeScorePrediction]]="Y", 1, 0))</f>
        <v>0.8</v>
      </c>
      <c r="AD4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$AV$31:$AV$40)), 0) &gt; 0, 1, 0) + IF(IFERROR(FIND(Table2[[#This Row],[HomeTeam]], _xlfn.TEXTJOIN(";", 1, $AV$31:$AV$40)), 0) &gt; 0, 1, 0)</f>
        <v>0</v>
      </c>
    </row>
    <row r="451" spans="1:40"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(($AX$11)*IF(Table2[[#This Row],[CorrectWinnerPrediction]]="Y", 1, 0))+(($AX$12)*IF(Table2[[#This Row],[CorrectAwayScorePrediction]]="Y", 1, 0))+(($AX$13)*IF(Table2[[#This Row],[CorrectHomeScorePrediction]]="Y", 1, 0))</f>
        <v>0</v>
      </c>
      <c r="AD4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$AV$31:$AV$40)), 0) &gt; 0, 1, 0) + IF(IFERROR(FIND(Table2[[#This Row],[HomeTeam]], _xlfn.TEXTJOIN(";", 1, $AV$31:$AV$40)), 0) &gt; 0, 1, 0)</f>
        <v>0</v>
      </c>
    </row>
    <row r="452" spans="1:40"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(($AX$11)*IF(Table2[[#This Row],[CorrectWinnerPrediction]]="Y", 1, 0))+(($AX$12)*IF(Table2[[#This Row],[CorrectAwayScorePrediction]]="Y", 1, 0))+(($AX$13)*IF(Table2[[#This Row],[CorrectHomeScorePrediction]]="Y", 1, 0))</f>
        <v>0.9</v>
      </c>
      <c r="AD4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$AV$31:$AV$40)), 0) &gt; 0, 1, 0) + IF(IFERROR(FIND(Table2[[#This Row],[HomeTeam]], _xlfn.TEXTJOIN(";", 1, $AV$31:$AV$40)), 0) &gt; 0, 1, 0)</f>
        <v>0</v>
      </c>
    </row>
    <row r="453" spans="1:40"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(($AX$11)*IF(Table2[[#This Row],[CorrectWinnerPrediction]]="Y", 1, 0))+(($AX$12)*IF(Table2[[#This Row],[CorrectAwayScorePrediction]]="Y", 1, 0))+(($AX$13)*IF(Table2[[#This Row],[CorrectHomeScorePrediction]]="Y", 1, 0))</f>
        <v>0.9</v>
      </c>
      <c r="AD4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$AV$31:$AV$40)), 0) &gt; 0, 1, 0) + IF(IFERROR(FIND(Table2[[#This Row],[HomeTeam]], _xlfn.TEXTJOIN(";", 1, $AV$31:$AV$40)), 0) &gt; 0, 1, 0)</f>
        <v>1</v>
      </c>
    </row>
    <row r="454" spans="1:40"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(($AX$11)*IF(Table2[[#This Row],[CorrectWinnerPrediction]]="Y", 1, 0))+(($AX$12)*IF(Table2[[#This Row],[CorrectAwayScorePrediction]]="Y", 1, 0))+(($AX$13)*IF(Table2[[#This Row],[CorrectHomeScorePrediction]]="Y", 1, 0))</f>
        <v>0.8</v>
      </c>
      <c r="AD4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$AV$31:$AV$40)), 0) &gt; 0, 1, 0) + IF(IFERROR(FIND(Table2[[#This Row],[HomeTeam]], _xlfn.TEXTJOIN(";", 1, $AV$31:$AV$40)), 0) &gt; 0, 1, 0)</f>
        <v>1</v>
      </c>
    </row>
    <row r="455" spans="1:40"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(($AX$11)*IF(Table2[[#This Row],[CorrectWinnerPrediction]]="Y", 1, 0))+(($AX$12)*IF(Table2[[#This Row],[CorrectAwayScorePrediction]]="Y", 1, 0))+(($AX$13)*IF(Table2[[#This Row],[CorrectHomeScorePrediction]]="Y", 1, 0))</f>
        <v>0</v>
      </c>
      <c r="AD4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$AV$31:$AV$40)), 0) &gt; 0, 1, 0) + IF(IFERROR(FIND(Table2[[#This Row],[HomeTeam]], _xlfn.TEXTJOIN(";", 1, $AV$31:$AV$40)), 0) &gt; 0, 1, 0)</f>
        <v>1</v>
      </c>
    </row>
    <row r="456" spans="1:40"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(($AX$11)*IF(Table2[[#This Row],[CorrectWinnerPrediction]]="Y", 1, 0))+(($AX$12)*IF(Table2[[#This Row],[CorrectAwayScorePrediction]]="Y", 1, 0))+(($AX$13)*IF(Table2[[#This Row],[CorrectHomeScorePrediction]]="Y", 1, 0))</f>
        <v>0.8</v>
      </c>
      <c r="AD4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$AV$31:$AV$40)), 0) &gt; 0, 1, 0) + IF(IFERROR(FIND(Table2[[#This Row],[HomeTeam]], _xlfn.TEXTJOIN(";", 1, $AV$31:$AV$40)), 0) &gt; 0, 1, 0)</f>
        <v>0</v>
      </c>
    </row>
    <row r="457" spans="1:40"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(($AX$11)*IF(Table2[[#This Row],[CorrectWinnerPrediction]]="Y", 1, 0))+(($AX$12)*IF(Table2[[#This Row],[CorrectAwayScorePrediction]]="Y", 1, 0))+(($AX$13)*IF(Table2[[#This Row],[CorrectHomeScorePrediction]]="Y", 1, 0))</f>
        <v>0.9</v>
      </c>
      <c r="AD4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$AV$31:$AV$40)), 0) &gt; 0, 1, 0) + IF(IFERROR(FIND(Table2[[#This Row],[HomeTeam]], _xlfn.TEXTJOIN(";", 1, $AV$31:$AV$40)), 0) &gt; 0, 1, 0)</f>
        <v>1</v>
      </c>
    </row>
    <row r="458" spans="1:40"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(($AX$11)*IF(Table2[[#This Row],[CorrectWinnerPrediction]]="Y", 1, 0))+(($AX$12)*IF(Table2[[#This Row],[CorrectAwayScorePrediction]]="Y", 1, 0))+(($AX$13)*IF(Table2[[#This Row],[CorrectHomeScorePrediction]]="Y", 1, 0))</f>
        <v>0.8</v>
      </c>
      <c r="AD4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$AV$31:$AV$40)), 0) &gt; 0, 1, 0) + IF(IFERROR(FIND(Table2[[#This Row],[HomeTeam]], _xlfn.TEXTJOIN(";", 1, $AV$31:$AV$40)), 0) &gt; 0, 1, 0)</f>
        <v>0</v>
      </c>
    </row>
    <row r="459" spans="1:40"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(($AX$11)*IF(Table2[[#This Row],[CorrectWinnerPrediction]]="Y", 1, 0))+(($AX$12)*IF(Table2[[#This Row],[CorrectAwayScorePrediction]]="Y", 1, 0))+(($AX$13)*IF(Table2[[#This Row],[CorrectHomeScorePrediction]]="Y", 1, 0))</f>
        <v>0.8</v>
      </c>
      <c r="AD4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$AV$31:$AV$40)), 0) &gt; 0, 1, 0) + IF(IFERROR(FIND(Table2[[#This Row],[HomeTeam]], _xlfn.TEXTJOIN(";", 1, $AV$31:$AV$40)), 0) &gt; 0, 1, 0)</f>
        <v>0</v>
      </c>
    </row>
    <row r="460" spans="1:40"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(($AX$11)*IF(Table2[[#This Row],[CorrectWinnerPrediction]]="Y", 1, 0))+(($AX$12)*IF(Table2[[#This Row],[CorrectAwayScorePrediction]]="Y", 1, 0))+(($AX$13)*IF(Table2[[#This Row],[CorrectHomeScorePrediction]]="Y", 1, 0))</f>
        <v>0</v>
      </c>
      <c r="AD4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$AV$31:$AV$40)), 0) &gt; 0, 1, 0) + IF(IFERROR(FIND(Table2[[#This Row],[HomeTeam]], _xlfn.TEXTJOIN(";", 1, $AV$31:$AV$40)), 0) &gt; 0, 1, 0)</f>
        <v>1</v>
      </c>
    </row>
    <row r="461" spans="1:40"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(($AX$11)*IF(Table2[[#This Row],[CorrectWinnerPrediction]]="Y", 1, 0))+(($AX$12)*IF(Table2[[#This Row],[CorrectAwayScorePrediction]]="Y", 1, 0))+(($AX$13)*IF(Table2[[#This Row],[CorrectHomeScorePrediction]]="Y", 1, 0))</f>
        <v>0.9</v>
      </c>
      <c r="AD4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$AV$31:$AV$40)), 0) &gt; 0, 1, 0) + IF(IFERROR(FIND(Table2[[#This Row],[HomeTeam]], _xlfn.TEXTJOIN(";", 1, $AV$31:$AV$40)), 0) &gt; 0, 1, 0)</f>
        <v>1</v>
      </c>
    </row>
    <row r="462" spans="1:40"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(($AX$11)*IF(Table2[[#This Row],[CorrectWinnerPrediction]]="Y", 1, 0))+(($AX$12)*IF(Table2[[#This Row],[CorrectAwayScorePrediction]]="Y", 1, 0))+(($AX$13)*IF(Table2[[#This Row],[CorrectHomeScorePrediction]]="Y", 1, 0))</f>
        <v>0.9</v>
      </c>
      <c r="AD4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$AV$31:$AV$40)), 0) &gt; 0, 1, 0) + IF(IFERROR(FIND(Table2[[#This Row],[HomeTeam]], _xlfn.TEXTJOIN(";", 1, $AV$31:$AV$40)), 0) &gt; 0, 1, 0)</f>
        <v>1</v>
      </c>
    </row>
    <row r="463" spans="1:40"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(($AX$11)*IF(Table2[[#This Row],[CorrectWinnerPrediction]]="Y", 1, 0))+(($AX$12)*IF(Table2[[#This Row],[CorrectAwayScorePrediction]]="Y", 1, 0))+(($AX$13)*IF(Table2[[#This Row],[CorrectHomeScorePrediction]]="Y", 1, 0))</f>
        <v>0.1</v>
      </c>
      <c r="AD4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$AV$31:$AV$40)), 0) &gt; 0, 1, 0) + IF(IFERROR(FIND(Table2[[#This Row],[HomeTeam]], _xlfn.TEXTJOIN(";", 1, $AV$31:$AV$40)), 0) &gt; 0, 1, 0)</f>
        <v>0</v>
      </c>
    </row>
    <row r="464" spans="1:40"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(($AX$11)*IF(Table2[[#This Row],[CorrectWinnerPrediction]]="Y", 1, 0))+(($AX$12)*IF(Table2[[#This Row],[CorrectAwayScorePrediction]]="Y", 1, 0))+(($AX$13)*IF(Table2[[#This Row],[CorrectHomeScorePrediction]]="Y", 1, 0))</f>
        <v>0.9</v>
      </c>
      <c r="AD4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$AV$31:$AV$40)), 0) &gt; 0, 1, 0) + IF(IFERROR(FIND(Table2[[#This Row],[HomeTeam]], _xlfn.TEXTJOIN(";", 1, $AV$31:$AV$40)), 0) &gt; 0, 1, 0)</f>
        <v>0</v>
      </c>
    </row>
    <row r="465" spans="1:40"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(($AX$11)*IF(Table2[[#This Row],[CorrectWinnerPrediction]]="Y", 1, 0))+(($AX$12)*IF(Table2[[#This Row],[CorrectAwayScorePrediction]]="Y", 1, 0))+(($AX$13)*IF(Table2[[#This Row],[CorrectHomeScorePrediction]]="Y", 1, 0))</f>
        <v>0.8</v>
      </c>
      <c r="AD4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$AV$31:$AV$40)), 0) &gt; 0, 1, 0) + IF(IFERROR(FIND(Table2[[#This Row],[HomeTeam]], _xlfn.TEXTJOIN(";", 1, $AV$31:$AV$40)), 0) &gt; 0, 1, 0)</f>
        <v>0</v>
      </c>
    </row>
    <row r="466" spans="1:40"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(($AX$11)*IF(Table2[[#This Row],[CorrectWinnerPrediction]]="Y", 1, 0))+(($AX$12)*IF(Table2[[#This Row],[CorrectAwayScorePrediction]]="Y", 1, 0))+(($AX$13)*IF(Table2[[#This Row],[CorrectHomeScorePrediction]]="Y", 1, 0))</f>
        <v>0.8</v>
      </c>
      <c r="AD4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$AV$31:$AV$40)), 0) &gt; 0, 1, 0) + IF(IFERROR(FIND(Table2[[#This Row],[HomeTeam]], _xlfn.TEXTJOIN(";", 1, $AV$31:$AV$40)), 0) &gt; 0, 1, 0)</f>
        <v>0</v>
      </c>
    </row>
    <row r="467" spans="1:40"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(($AX$11)*IF(Table2[[#This Row],[CorrectWinnerPrediction]]="Y", 1, 0))+(($AX$12)*IF(Table2[[#This Row],[CorrectAwayScorePrediction]]="Y", 1, 0))+(($AX$13)*IF(Table2[[#This Row],[CorrectHomeScorePrediction]]="Y", 1, 0))</f>
        <v>0.9</v>
      </c>
      <c r="AD4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$AV$31:$AV$40)), 0) &gt; 0, 1, 0) + IF(IFERROR(FIND(Table2[[#This Row],[HomeTeam]], _xlfn.TEXTJOIN(";", 1, $AV$31:$AV$40)), 0) &gt; 0, 1, 0)</f>
        <v>0</v>
      </c>
    </row>
    <row r="468" spans="1:40"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(($AX$11)*IF(Table2[[#This Row],[CorrectWinnerPrediction]]="Y", 1, 0))+(($AX$12)*IF(Table2[[#This Row],[CorrectAwayScorePrediction]]="Y", 1, 0))+(($AX$13)*IF(Table2[[#This Row],[CorrectHomeScorePrediction]]="Y", 1, 0))</f>
        <v>0</v>
      </c>
      <c r="AD4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$AV$31:$AV$40)), 0) &gt; 0, 1, 0) + IF(IFERROR(FIND(Table2[[#This Row],[HomeTeam]], _xlfn.TEXTJOIN(";", 1, $AV$31:$AV$40)), 0) &gt; 0, 1, 0)</f>
        <v>0</v>
      </c>
    </row>
    <row r="469" spans="1:40"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(($AX$11)*IF(Table2[[#This Row],[CorrectWinnerPrediction]]="Y", 1, 0))+(($AX$12)*IF(Table2[[#This Row],[CorrectAwayScorePrediction]]="Y", 1, 0))+(($AX$13)*IF(Table2[[#This Row],[CorrectHomeScorePrediction]]="Y", 1, 0))</f>
        <v>0</v>
      </c>
      <c r="AD4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$AV$31:$AV$40)), 0) &gt; 0, 1, 0) + IF(IFERROR(FIND(Table2[[#This Row],[HomeTeam]], _xlfn.TEXTJOIN(";", 1, $AV$31:$AV$40)), 0) &gt; 0, 1, 0)</f>
        <v>1</v>
      </c>
    </row>
    <row r="470" spans="1:40"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(($AX$11)*IF(Table2[[#This Row],[CorrectWinnerPrediction]]="Y", 1, 0))+(($AX$12)*IF(Table2[[#This Row],[CorrectAwayScorePrediction]]="Y", 1, 0))+(($AX$13)*IF(Table2[[#This Row],[CorrectHomeScorePrediction]]="Y", 1, 0))</f>
        <v>0.1</v>
      </c>
      <c r="AD4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$AV$31:$AV$40)), 0) &gt; 0, 1, 0) + IF(IFERROR(FIND(Table2[[#This Row],[HomeTeam]], _xlfn.TEXTJOIN(";", 1, $AV$31:$AV$40)), 0) &gt; 0, 1, 0)</f>
        <v>1</v>
      </c>
    </row>
    <row r="471" spans="1:40"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(($AX$11)*IF(Table2[[#This Row],[CorrectWinnerPrediction]]="Y", 1, 0))+(($AX$12)*IF(Table2[[#This Row],[CorrectAwayScorePrediction]]="Y", 1, 0))+(($AX$13)*IF(Table2[[#This Row],[CorrectHomeScorePrediction]]="Y", 1, 0))</f>
        <v>0</v>
      </c>
      <c r="AD4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$AV$31:$AV$40)), 0) &gt; 0, 1, 0) + IF(IFERROR(FIND(Table2[[#This Row],[HomeTeam]], _xlfn.TEXTJOIN(";", 1, $AV$31:$AV$40)), 0) &gt; 0, 1, 0)</f>
        <v>0</v>
      </c>
    </row>
    <row r="472" spans="1:40"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(($AX$11)*IF(Table2[[#This Row],[CorrectWinnerPrediction]]="Y", 1, 0))+(($AX$12)*IF(Table2[[#This Row],[CorrectAwayScorePrediction]]="Y", 1, 0))+(($AX$13)*IF(Table2[[#This Row],[CorrectHomeScorePrediction]]="Y", 1, 0))</f>
        <v>0</v>
      </c>
      <c r="AD4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$AV$31:$AV$40)), 0) &gt; 0, 1, 0) + IF(IFERROR(FIND(Table2[[#This Row],[HomeTeam]], _xlfn.TEXTJOIN(";", 1, $AV$31:$AV$40)), 0) &gt; 0, 1, 0)</f>
        <v>1</v>
      </c>
    </row>
    <row r="473" spans="1:40"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(($AX$11)*IF(Table2[[#This Row],[CorrectWinnerPrediction]]="Y", 1, 0))+(($AX$12)*IF(Table2[[#This Row],[CorrectAwayScorePrediction]]="Y", 1, 0))+(($AX$13)*IF(Table2[[#This Row],[CorrectHomeScorePrediction]]="Y", 1, 0))</f>
        <v>0</v>
      </c>
      <c r="AD4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$AV$31:$AV$40)), 0) &gt; 0, 1, 0) + IF(IFERROR(FIND(Table2[[#This Row],[HomeTeam]], _xlfn.TEXTJOIN(";", 1, $AV$31:$AV$40)), 0) &gt; 0, 1, 0)</f>
        <v>1</v>
      </c>
    </row>
    <row r="474" spans="1:40"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(($AX$11)*IF(Table2[[#This Row],[CorrectWinnerPrediction]]="Y", 1, 0))+(($AX$12)*IF(Table2[[#This Row],[CorrectAwayScorePrediction]]="Y", 1, 0))+(($AX$13)*IF(Table2[[#This Row],[CorrectHomeScorePrediction]]="Y", 1, 0))</f>
        <v>0.9</v>
      </c>
      <c r="AD4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$AV$31:$AV$40)), 0) &gt; 0, 1, 0) + IF(IFERROR(FIND(Table2[[#This Row],[HomeTeam]], _xlfn.TEXTJOIN(";", 1, $AV$31:$AV$40)), 0) &gt; 0, 1, 0)</f>
        <v>0</v>
      </c>
    </row>
    <row r="475" spans="1:40"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(($AX$11)*IF(Table2[[#This Row],[CorrectWinnerPrediction]]="Y", 1, 0))+(($AX$12)*IF(Table2[[#This Row],[CorrectAwayScorePrediction]]="Y", 1, 0))+(($AX$13)*IF(Table2[[#This Row],[CorrectHomeScorePrediction]]="Y", 1, 0))</f>
        <v>0</v>
      </c>
      <c r="AD47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$AV$31:$AV$40)), 0) &gt; 0, 1, 0) + IF(IFERROR(FIND(Table2[[#This Row],[HomeTeam]], _xlfn.TEXTJOIN(";", 1, $AV$31:$AV$40)), 0) &gt; 0, 1, 0)</f>
        <v>1</v>
      </c>
    </row>
    <row r="476" spans="1:40"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(($AX$11)*IF(Table2[[#This Row],[CorrectWinnerPrediction]]="Y", 1, 0))+(($AX$12)*IF(Table2[[#This Row],[CorrectAwayScorePrediction]]="Y", 1, 0))+(($AX$13)*IF(Table2[[#This Row],[CorrectHomeScorePrediction]]="Y", 1, 0))</f>
        <v>1</v>
      </c>
      <c r="AD4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$AV$31:$AV$40)), 0) &gt; 0, 1, 0) + IF(IFERROR(FIND(Table2[[#This Row],[HomeTeam]], _xlfn.TEXTJOIN(";", 1, $AV$31:$AV$40)), 0) &gt; 0, 1, 0)</f>
        <v>0</v>
      </c>
    </row>
    <row r="477" spans="1:40"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(($AX$11)*IF(Table2[[#This Row],[CorrectWinnerPrediction]]="Y", 1, 0))+(($AX$12)*IF(Table2[[#This Row],[CorrectAwayScorePrediction]]="Y", 1, 0))+(($AX$13)*IF(Table2[[#This Row],[CorrectHomeScorePrediction]]="Y", 1, 0))</f>
        <v>0</v>
      </c>
      <c r="AD4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$AV$31:$AV$40)), 0) &gt; 0, 1, 0) + IF(IFERROR(FIND(Table2[[#This Row],[HomeTeam]], _xlfn.TEXTJOIN(";", 1, $AV$31:$AV$40)), 0) &gt; 0, 1, 0)</f>
        <v>0</v>
      </c>
    </row>
    <row r="478" spans="1:40"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(($AX$11)*IF(Table2[[#This Row],[CorrectWinnerPrediction]]="Y", 1, 0))+(($AX$12)*IF(Table2[[#This Row],[CorrectAwayScorePrediction]]="Y", 1, 0))+(($AX$13)*IF(Table2[[#This Row],[CorrectHomeScorePrediction]]="Y", 1, 0))</f>
        <v>0.8</v>
      </c>
      <c r="AD4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$AV$31:$AV$40)), 0) &gt; 0, 1, 0) + IF(IFERROR(FIND(Table2[[#This Row],[HomeTeam]], _xlfn.TEXTJOIN(";", 1, $AV$31:$AV$40)), 0) &gt; 0, 1, 0)</f>
        <v>0</v>
      </c>
    </row>
    <row r="479" spans="1:40"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(($AX$11)*IF(Table2[[#This Row],[CorrectWinnerPrediction]]="Y", 1, 0))+(($AX$12)*IF(Table2[[#This Row],[CorrectAwayScorePrediction]]="Y", 1, 0))+(($AX$13)*IF(Table2[[#This Row],[CorrectHomeScorePrediction]]="Y", 1, 0))</f>
        <v>0</v>
      </c>
      <c r="AD4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$AV$31:$AV$40)), 0) &gt; 0, 1, 0) + IF(IFERROR(FIND(Table2[[#This Row],[HomeTeam]], _xlfn.TEXTJOIN(";", 1, $AV$31:$AV$40)), 0) &gt; 0, 1, 0)</f>
        <v>1</v>
      </c>
    </row>
    <row r="480" spans="1:40"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(($AX$11)*IF(Table2[[#This Row],[CorrectWinnerPrediction]]="Y", 1, 0))+(($AX$12)*IF(Table2[[#This Row],[CorrectAwayScorePrediction]]="Y", 1, 0))+(($AX$13)*IF(Table2[[#This Row],[CorrectHomeScorePrediction]]="Y", 1, 0))</f>
        <v>0</v>
      </c>
      <c r="AD4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$AV$31:$AV$40)), 0) &gt; 0, 1, 0) + IF(IFERROR(FIND(Table2[[#This Row],[HomeTeam]], _xlfn.TEXTJOIN(";", 1, $AV$31:$AV$40)), 0) &gt; 0, 1, 0)</f>
        <v>1</v>
      </c>
    </row>
    <row r="481" spans="1:40"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(($AX$11)*IF(Table2[[#This Row],[CorrectWinnerPrediction]]="Y", 1, 0))+(($AX$12)*IF(Table2[[#This Row],[CorrectAwayScorePrediction]]="Y", 1, 0))+(($AX$13)*IF(Table2[[#This Row],[CorrectHomeScorePrediction]]="Y", 1, 0))</f>
        <v>0</v>
      </c>
      <c r="AD4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$AV$31:$AV$40)), 0) &gt; 0, 1, 0) + IF(IFERROR(FIND(Table2[[#This Row],[HomeTeam]], _xlfn.TEXTJOIN(";", 1, $AV$31:$AV$40)), 0) &gt; 0, 1, 0)</f>
        <v>1</v>
      </c>
    </row>
    <row r="482" spans="1:40"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(($AX$11)*IF(Table2[[#This Row],[CorrectWinnerPrediction]]="Y", 1, 0))+(($AX$12)*IF(Table2[[#This Row],[CorrectAwayScorePrediction]]="Y", 1, 0))+(($AX$13)*IF(Table2[[#This Row],[CorrectHomeScorePrediction]]="Y", 1, 0))</f>
        <v>0.9</v>
      </c>
      <c r="AD4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$AV$31:$AV$40)), 0) &gt; 0, 1, 0) + IF(IFERROR(FIND(Table2[[#This Row],[HomeTeam]], _xlfn.TEXTJOIN(";", 1, $AV$31:$AV$40)), 0) &gt; 0, 1, 0)</f>
        <v>0</v>
      </c>
    </row>
    <row r="483" spans="1:40"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(($AX$11)*IF(Table2[[#This Row],[CorrectWinnerPrediction]]="Y", 1, 0))+(($AX$12)*IF(Table2[[#This Row],[CorrectAwayScorePrediction]]="Y", 1, 0))+(($AX$13)*IF(Table2[[#This Row],[CorrectHomeScorePrediction]]="Y", 1, 0))</f>
        <v>0</v>
      </c>
      <c r="AD4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$AV$31:$AV$40)), 0) &gt; 0, 1, 0) + IF(IFERROR(FIND(Table2[[#This Row],[HomeTeam]], _xlfn.TEXTJOIN(";", 1, $AV$31:$AV$40)), 0) &gt; 0, 1, 0)</f>
        <v>0</v>
      </c>
    </row>
    <row r="484" spans="1:40"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(($AX$11)*IF(Table2[[#This Row],[CorrectWinnerPrediction]]="Y", 1, 0))+(($AX$12)*IF(Table2[[#This Row],[CorrectAwayScorePrediction]]="Y", 1, 0))+(($AX$13)*IF(Table2[[#This Row],[CorrectHomeScorePrediction]]="Y", 1, 0))</f>
        <v>1</v>
      </c>
      <c r="AD4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$AV$31:$AV$40)), 0) &gt; 0, 1, 0) + IF(IFERROR(FIND(Table2[[#This Row],[HomeTeam]], _xlfn.TEXTJOIN(";", 1, $AV$31:$AV$40)), 0) &gt; 0, 1, 0)</f>
        <v>2</v>
      </c>
    </row>
    <row r="485" spans="1:40"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(($AX$11)*IF(Table2[[#This Row],[CorrectWinnerPrediction]]="Y", 1, 0))+(($AX$12)*IF(Table2[[#This Row],[CorrectAwayScorePrediction]]="Y", 1, 0))+(($AX$13)*IF(Table2[[#This Row],[CorrectHomeScorePrediction]]="Y", 1, 0))</f>
        <v>0.9</v>
      </c>
      <c r="AD4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$AV$31:$AV$40)), 0) &gt; 0, 1, 0) + IF(IFERROR(FIND(Table2[[#This Row],[HomeTeam]], _xlfn.TEXTJOIN(";", 1, $AV$31:$AV$40)), 0) &gt; 0, 1, 0)</f>
        <v>0</v>
      </c>
    </row>
    <row r="486" spans="1:40"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(($AX$11)*IF(Table2[[#This Row],[CorrectWinnerPrediction]]="Y", 1, 0))+(($AX$12)*IF(Table2[[#This Row],[CorrectAwayScorePrediction]]="Y", 1, 0))+(($AX$13)*IF(Table2[[#This Row],[CorrectHomeScorePrediction]]="Y", 1, 0))</f>
        <v>0.8</v>
      </c>
      <c r="AD4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$AV$31:$AV$40)), 0) &gt; 0, 1, 0) + IF(IFERROR(FIND(Table2[[#This Row],[HomeTeam]], _xlfn.TEXTJOIN(";", 1, $AV$31:$AV$40)), 0) &gt; 0, 1, 0)</f>
        <v>0</v>
      </c>
    </row>
    <row r="487" spans="1:40"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(($AX$11)*IF(Table2[[#This Row],[CorrectWinnerPrediction]]="Y", 1, 0))+(($AX$12)*IF(Table2[[#This Row],[CorrectAwayScorePrediction]]="Y", 1, 0))+(($AX$13)*IF(Table2[[#This Row],[CorrectHomeScorePrediction]]="Y", 1, 0))</f>
        <v>0.8</v>
      </c>
      <c r="AD4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$AV$31:$AV$40)), 0) &gt; 0, 1, 0) + IF(IFERROR(FIND(Table2[[#This Row],[HomeTeam]], _xlfn.TEXTJOIN(";", 1, $AV$31:$AV$40)), 0) &gt; 0, 1, 0)</f>
        <v>1</v>
      </c>
    </row>
    <row r="488" spans="1:40"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(($AX$11)*IF(Table2[[#This Row],[CorrectWinnerPrediction]]="Y", 1, 0))+(($AX$12)*IF(Table2[[#This Row],[CorrectAwayScorePrediction]]="Y", 1, 0))+(($AX$13)*IF(Table2[[#This Row],[CorrectHomeScorePrediction]]="Y", 1, 0))</f>
        <v>0</v>
      </c>
      <c r="AD4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$AV$31:$AV$40)), 0) &gt; 0, 1, 0) + IF(IFERROR(FIND(Table2[[#This Row],[HomeTeam]], _xlfn.TEXTJOIN(";", 1, $AV$31:$AV$40)), 0) &gt; 0, 1, 0)</f>
        <v>1</v>
      </c>
    </row>
    <row r="489" spans="1:40"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(($AX$11)*IF(Table2[[#This Row],[CorrectWinnerPrediction]]="Y", 1, 0))+(($AX$12)*IF(Table2[[#This Row],[CorrectAwayScorePrediction]]="Y", 1, 0))+(($AX$13)*IF(Table2[[#This Row],[CorrectHomeScorePrediction]]="Y", 1, 0))</f>
        <v>1</v>
      </c>
      <c r="AD4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$AV$31:$AV$40)), 0) &gt; 0, 1, 0) + IF(IFERROR(FIND(Table2[[#This Row],[HomeTeam]], _xlfn.TEXTJOIN(";", 1, $AV$31:$AV$40)), 0) &gt; 0, 1, 0)</f>
        <v>0</v>
      </c>
    </row>
    <row r="490" spans="1:40"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(($AX$11)*IF(Table2[[#This Row],[CorrectWinnerPrediction]]="Y", 1, 0))+(($AX$12)*IF(Table2[[#This Row],[CorrectAwayScorePrediction]]="Y", 1, 0))+(($AX$13)*IF(Table2[[#This Row],[CorrectHomeScorePrediction]]="Y", 1, 0))</f>
        <v>0</v>
      </c>
      <c r="AD4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$AV$31:$AV$40)), 0) &gt; 0, 1, 0) + IF(IFERROR(FIND(Table2[[#This Row],[HomeTeam]], _xlfn.TEXTJOIN(";", 1, $AV$31:$AV$40)), 0) &gt; 0, 1, 0)</f>
        <v>0</v>
      </c>
    </row>
    <row r="491" spans="1:40"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(($AX$11)*IF(Table2[[#This Row],[CorrectWinnerPrediction]]="Y", 1, 0))+(($AX$12)*IF(Table2[[#This Row],[CorrectAwayScorePrediction]]="Y", 1, 0))+(($AX$13)*IF(Table2[[#This Row],[CorrectHomeScorePrediction]]="Y", 1, 0))</f>
        <v>0.8</v>
      </c>
      <c r="AD4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$AV$31:$AV$40)), 0) &gt; 0, 1, 0) + IF(IFERROR(FIND(Table2[[#This Row],[HomeTeam]], _xlfn.TEXTJOIN(";", 1, $AV$31:$AV$40)), 0) &gt; 0, 1, 0)</f>
        <v>0</v>
      </c>
    </row>
    <row r="492" spans="1:40"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(($AX$11)*IF(Table2[[#This Row],[CorrectWinnerPrediction]]="Y", 1, 0))+(($AX$12)*IF(Table2[[#This Row],[CorrectAwayScorePrediction]]="Y", 1, 0))+(($AX$13)*IF(Table2[[#This Row],[CorrectHomeScorePrediction]]="Y", 1, 0))</f>
        <v>0.9</v>
      </c>
      <c r="AD4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$AV$31:$AV$40)), 0) &gt; 0, 1, 0) + IF(IFERROR(FIND(Table2[[#This Row],[HomeTeam]], _xlfn.TEXTJOIN(";", 1, $AV$31:$AV$40)), 0) &gt; 0, 1, 0)</f>
        <v>1</v>
      </c>
    </row>
    <row r="493" spans="1:40"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(($AX$11)*IF(Table2[[#This Row],[CorrectWinnerPrediction]]="Y", 1, 0))+(($AX$12)*IF(Table2[[#This Row],[CorrectAwayScorePrediction]]="Y", 1, 0))+(($AX$13)*IF(Table2[[#This Row],[CorrectHomeScorePrediction]]="Y", 1, 0))</f>
        <v>0.8</v>
      </c>
      <c r="AD4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$AV$31:$AV$40)), 0) &gt; 0, 1, 0) + IF(IFERROR(FIND(Table2[[#This Row],[HomeTeam]], _xlfn.TEXTJOIN(";", 1, $AV$31:$AV$40)), 0) &gt; 0, 1, 0)</f>
        <v>0</v>
      </c>
    </row>
    <row r="494" spans="1:40"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(($AX$11)*IF(Table2[[#This Row],[CorrectWinnerPrediction]]="Y", 1, 0))+(($AX$12)*IF(Table2[[#This Row],[CorrectAwayScorePrediction]]="Y", 1, 0))+(($AX$13)*IF(Table2[[#This Row],[CorrectHomeScorePrediction]]="Y", 1, 0))</f>
        <v>0.9</v>
      </c>
      <c r="AD4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$AV$31:$AV$40)), 0) &gt; 0, 1, 0) + IF(IFERROR(FIND(Table2[[#This Row],[HomeTeam]], _xlfn.TEXTJOIN(";", 1, $AV$31:$AV$40)), 0) &gt; 0, 1, 0)</f>
        <v>0</v>
      </c>
    </row>
    <row r="495" spans="1:40"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(($AX$11)*IF(Table2[[#This Row],[CorrectWinnerPrediction]]="Y", 1, 0))+(($AX$12)*IF(Table2[[#This Row],[CorrectAwayScorePrediction]]="Y", 1, 0))+(($AX$13)*IF(Table2[[#This Row],[CorrectHomeScorePrediction]]="Y", 1, 0))</f>
        <v>0.1</v>
      </c>
      <c r="AD4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$AV$31:$AV$40)), 0) &gt; 0, 1, 0) + IF(IFERROR(FIND(Table2[[#This Row],[HomeTeam]], _xlfn.TEXTJOIN(";", 1, $AV$31:$AV$40)), 0) &gt; 0, 1, 0)</f>
        <v>0</v>
      </c>
    </row>
    <row r="496" spans="1:40"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(($AX$11)*IF(Table2[[#This Row],[CorrectWinnerPrediction]]="Y", 1, 0))+(($AX$12)*IF(Table2[[#This Row],[CorrectAwayScorePrediction]]="Y", 1, 0))+(($AX$13)*IF(Table2[[#This Row],[CorrectHomeScorePrediction]]="Y", 1, 0))</f>
        <v>0</v>
      </c>
      <c r="AD4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$AV$31:$AV$40)), 0) &gt; 0, 1, 0) + IF(IFERROR(FIND(Table2[[#This Row],[HomeTeam]], _xlfn.TEXTJOIN(";", 1, $AV$31:$AV$40)), 0) &gt; 0, 1, 0)</f>
        <v>0</v>
      </c>
    </row>
    <row r="497" spans="1:40"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(($AX$11)*IF(Table2[[#This Row],[CorrectWinnerPrediction]]="Y", 1, 0))+(($AX$12)*IF(Table2[[#This Row],[CorrectAwayScorePrediction]]="Y", 1, 0))+(($AX$13)*IF(Table2[[#This Row],[CorrectHomeScorePrediction]]="Y", 1, 0))</f>
        <v>0</v>
      </c>
      <c r="AD4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$AV$31:$AV$40)), 0) &gt; 0, 1, 0) + IF(IFERROR(FIND(Table2[[#This Row],[HomeTeam]], _xlfn.TEXTJOIN(";", 1, $AV$31:$AV$40)), 0) &gt; 0, 1, 0)</f>
        <v>1</v>
      </c>
    </row>
    <row r="498" spans="1:40"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(($AX$11)*IF(Table2[[#This Row],[CorrectWinnerPrediction]]="Y", 1, 0))+(($AX$12)*IF(Table2[[#This Row],[CorrectAwayScorePrediction]]="Y", 1, 0))+(($AX$13)*IF(Table2[[#This Row],[CorrectHomeScorePrediction]]="Y", 1, 0))</f>
        <v>0.8</v>
      </c>
      <c r="AD4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$AV$31:$AV$40)), 0) &gt; 0, 1, 0) + IF(IFERROR(FIND(Table2[[#This Row],[HomeTeam]], _xlfn.TEXTJOIN(";", 1, $AV$31:$AV$40)), 0) &gt; 0, 1, 0)</f>
        <v>1</v>
      </c>
    </row>
    <row r="499" spans="1:40"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(($AX$11)*IF(Table2[[#This Row],[CorrectWinnerPrediction]]="Y", 1, 0))+(($AX$12)*IF(Table2[[#This Row],[CorrectAwayScorePrediction]]="Y", 1, 0))+(($AX$13)*IF(Table2[[#This Row],[CorrectHomeScorePrediction]]="Y", 1, 0))</f>
        <v>0</v>
      </c>
      <c r="AD4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$AV$31:$AV$40)), 0) &gt; 0, 1, 0) + IF(IFERROR(FIND(Table2[[#This Row],[HomeTeam]], _xlfn.TEXTJOIN(";", 1, $AV$31:$AV$40)), 0) &gt; 0, 1, 0)</f>
        <v>1</v>
      </c>
    </row>
    <row r="500" spans="1:40"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(($AX$11)*IF(Table2[[#This Row],[CorrectWinnerPrediction]]="Y", 1, 0))+(($AX$12)*IF(Table2[[#This Row],[CorrectAwayScorePrediction]]="Y", 1, 0))+(($AX$13)*IF(Table2[[#This Row],[CorrectHomeScorePrediction]]="Y", 1, 0))</f>
        <v>0.8</v>
      </c>
      <c r="AD5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$AV$31:$AV$40)), 0) &gt; 0, 1, 0) + IF(IFERROR(FIND(Table2[[#This Row],[HomeTeam]], _xlfn.TEXTJOIN(";", 1, $AV$31:$AV$40)), 0) &gt; 0, 1, 0)</f>
        <v>0</v>
      </c>
    </row>
    <row r="501" spans="1:40"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(($AX$11)*IF(Table2[[#This Row],[CorrectWinnerPrediction]]="Y", 1, 0))+(($AX$12)*IF(Table2[[#This Row],[CorrectAwayScorePrediction]]="Y", 1, 0))+(($AX$13)*IF(Table2[[#This Row],[CorrectHomeScorePrediction]]="Y", 1, 0))</f>
        <v>0</v>
      </c>
      <c r="AD5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$AV$31:$AV$40)), 0) &gt; 0, 1, 0) + IF(IFERROR(FIND(Table2[[#This Row],[HomeTeam]], _xlfn.TEXTJOIN(";", 1, $AV$31:$AV$40)), 0) &gt; 0, 1, 0)</f>
        <v>0</v>
      </c>
    </row>
    <row r="502" spans="1:40"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(($AX$11)*IF(Table2[[#This Row],[CorrectWinnerPrediction]]="Y", 1, 0))+(($AX$12)*IF(Table2[[#This Row],[CorrectAwayScorePrediction]]="Y", 1, 0))+(($AX$13)*IF(Table2[[#This Row],[CorrectHomeScorePrediction]]="Y", 1, 0))</f>
        <v>0.9</v>
      </c>
      <c r="AD5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$AV$31:$AV$40)), 0) &gt; 0, 1, 0) + IF(IFERROR(FIND(Table2[[#This Row],[HomeTeam]], _xlfn.TEXTJOIN(";", 1, $AV$31:$AV$40)), 0) &gt; 0, 1, 0)</f>
        <v>0</v>
      </c>
    </row>
    <row r="503" spans="1:40"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(($AX$11)*IF(Table2[[#This Row],[CorrectWinnerPrediction]]="Y", 1, 0))+(($AX$12)*IF(Table2[[#This Row],[CorrectAwayScorePrediction]]="Y", 1, 0))+(($AX$13)*IF(Table2[[#This Row],[CorrectHomeScorePrediction]]="Y", 1, 0))</f>
        <v>0</v>
      </c>
      <c r="AD5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$AV$31:$AV$40)), 0) &gt; 0, 1, 0) + IF(IFERROR(FIND(Table2[[#This Row],[HomeTeam]], _xlfn.TEXTJOIN(";", 1, $AV$31:$AV$40)), 0) &gt; 0, 1, 0)</f>
        <v>0</v>
      </c>
    </row>
    <row r="504" spans="1:40"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(($AX$11)*IF(Table2[[#This Row],[CorrectWinnerPrediction]]="Y", 1, 0))+(($AX$12)*IF(Table2[[#This Row],[CorrectAwayScorePrediction]]="Y", 1, 0))+(($AX$13)*IF(Table2[[#This Row],[CorrectHomeScorePrediction]]="Y", 1, 0))</f>
        <v>0.9</v>
      </c>
      <c r="AD5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$AV$31:$AV$40)), 0) &gt; 0, 1, 0) + IF(IFERROR(FIND(Table2[[#This Row],[HomeTeam]], _xlfn.TEXTJOIN(";", 1, $AV$31:$AV$40)), 0) &gt; 0, 1, 0)</f>
        <v>0</v>
      </c>
    </row>
    <row r="505" spans="1:40"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(($AX$11)*IF(Table2[[#This Row],[CorrectWinnerPrediction]]="Y", 1, 0))+(($AX$12)*IF(Table2[[#This Row],[CorrectAwayScorePrediction]]="Y", 1, 0))+(($AX$13)*IF(Table2[[#This Row],[CorrectHomeScorePrediction]]="Y", 1, 0))</f>
        <v>0</v>
      </c>
      <c r="AD5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$AV$31:$AV$40)), 0) &gt; 0, 1, 0) + IF(IFERROR(FIND(Table2[[#This Row],[HomeTeam]], _xlfn.TEXTJOIN(";", 1, $AV$31:$AV$40)), 0) &gt; 0, 1, 0)</f>
        <v>0</v>
      </c>
    </row>
    <row r="506" spans="1:40"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(($AX$11)*IF(Table2[[#This Row],[CorrectWinnerPrediction]]="Y", 1, 0))+(($AX$12)*IF(Table2[[#This Row],[CorrectAwayScorePrediction]]="Y", 1, 0))+(($AX$13)*IF(Table2[[#This Row],[CorrectHomeScorePrediction]]="Y", 1, 0))</f>
        <v>0.1</v>
      </c>
      <c r="AD5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$AV$31:$AV$40)), 0) &gt; 0, 1, 0) + IF(IFERROR(FIND(Table2[[#This Row],[HomeTeam]], _xlfn.TEXTJOIN(";", 1, $AV$31:$AV$40)), 0) &gt; 0, 1, 0)</f>
        <v>1</v>
      </c>
    </row>
    <row r="507" spans="1:40"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(($AX$11)*IF(Table2[[#This Row],[CorrectWinnerPrediction]]="Y", 1, 0))+(($AX$12)*IF(Table2[[#This Row],[CorrectAwayScorePrediction]]="Y", 1, 0))+(($AX$13)*IF(Table2[[#This Row],[CorrectHomeScorePrediction]]="Y", 1, 0))</f>
        <v>0.8</v>
      </c>
      <c r="AD5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$AV$31:$AV$40)), 0) &gt; 0, 1, 0) + IF(IFERROR(FIND(Table2[[#This Row],[HomeTeam]], _xlfn.TEXTJOIN(";", 1, $AV$31:$AV$40)), 0) &gt; 0, 1, 0)</f>
        <v>1</v>
      </c>
    </row>
    <row r="508" spans="1:40"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(($AX$11)*IF(Table2[[#This Row],[CorrectWinnerPrediction]]="Y", 1, 0))+(($AX$12)*IF(Table2[[#This Row],[CorrectAwayScorePrediction]]="Y", 1, 0))+(($AX$13)*IF(Table2[[#This Row],[CorrectHomeScorePrediction]]="Y", 1, 0))</f>
        <v>0.8</v>
      </c>
      <c r="AD5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$AV$31:$AV$40)), 0) &gt; 0, 1, 0) + IF(IFERROR(FIND(Table2[[#This Row],[HomeTeam]], _xlfn.TEXTJOIN(";", 1, $AV$31:$AV$40)), 0) &gt; 0, 1, 0)</f>
        <v>1</v>
      </c>
    </row>
    <row r="509" spans="1:40"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(($AX$11)*IF(Table2[[#This Row],[CorrectWinnerPrediction]]="Y", 1, 0))+(($AX$12)*IF(Table2[[#This Row],[CorrectAwayScorePrediction]]="Y", 1, 0))+(($AX$13)*IF(Table2[[#This Row],[CorrectHomeScorePrediction]]="Y", 1, 0))</f>
        <v>0.8</v>
      </c>
      <c r="AD5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$AV$31:$AV$40)), 0) &gt; 0, 1, 0) + IF(IFERROR(FIND(Table2[[#This Row],[HomeTeam]], _xlfn.TEXTJOIN(";", 1, $AV$31:$AV$40)), 0) &gt; 0, 1, 0)</f>
        <v>0</v>
      </c>
    </row>
    <row r="510" spans="1:40"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(($AX$11)*IF(Table2[[#This Row],[CorrectWinnerPrediction]]="Y", 1, 0))+(($AX$12)*IF(Table2[[#This Row],[CorrectAwayScorePrediction]]="Y", 1, 0))+(($AX$13)*IF(Table2[[#This Row],[CorrectHomeScorePrediction]]="Y", 1, 0))</f>
        <v>0.8</v>
      </c>
      <c r="AD5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$AV$31:$AV$40)), 0) &gt; 0, 1, 0) + IF(IFERROR(FIND(Table2[[#This Row],[HomeTeam]], _xlfn.TEXTJOIN(";", 1, $AV$31:$AV$40)), 0) &gt; 0, 1, 0)</f>
        <v>1</v>
      </c>
    </row>
    <row r="511" spans="1:40"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(($AX$11)*IF(Table2[[#This Row],[CorrectWinnerPrediction]]="Y", 1, 0))+(($AX$12)*IF(Table2[[#This Row],[CorrectAwayScorePrediction]]="Y", 1, 0))+(($AX$13)*IF(Table2[[#This Row],[CorrectHomeScorePrediction]]="Y", 1, 0))</f>
        <v>0</v>
      </c>
      <c r="AD5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$AV$31:$AV$40)), 0) &gt; 0, 1, 0) + IF(IFERROR(FIND(Table2[[#This Row],[HomeTeam]], _xlfn.TEXTJOIN(";", 1, $AV$31:$AV$40)), 0) &gt; 0, 1, 0)</f>
        <v>0</v>
      </c>
    </row>
    <row r="512" spans="1:40"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(($AX$11)*IF(Table2[[#This Row],[CorrectWinnerPrediction]]="Y", 1, 0))+(($AX$12)*IF(Table2[[#This Row],[CorrectAwayScorePrediction]]="Y", 1, 0))+(($AX$13)*IF(Table2[[#This Row],[CorrectHomeScorePrediction]]="Y", 1, 0))</f>
        <v>0.1</v>
      </c>
      <c r="AD5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$AV$31:$AV$40)), 0) &gt; 0, 1, 0) + IF(IFERROR(FIND(Table2[[#This Row],[HomeTeam]], _xlfn.TEXTJOIN(";", 1, $AV$31:$AV$40)), 0) &gt; 0, 1, 0)</f>
        <v>1</v>
      </c>
    </row>
    <row r="513" spans="1:40"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(($AX$11)*IF(Table2[[#This Row],[CorrectWinnerPrediction]]="Y", 1, 0))+(($AX$12)*IF(Table2[[#This Row],[CorrectAwayScorePrediction]]="Y", 1, 0))+(($AX$13)*IF(Table2[[#This Row],[CorrectHomeScorePrediction]]="Y", 1, 0))</f>
        <v>0</v>
      </c>
      <c r="AD5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$AV$31:$AV$40)), 0) &gt; 0, 1, 0) + IF(IFERROR(FIND(Table2[[#This Row],[HomeTeam]], _xlfn.TEXTJOIN(";", 1, $AV$31:$AV$40)), 0) &gt; 0, 1, 0)</f>
        <v>1</v>
      </c>
    </row>
    <row r="514" spans="1:40"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(($AX$11)*IF(Table2[[#This Row],[CorrectWinnerPrediction]]="Y", 1, 0))+(($AX$12)*IF(Table2[[#This Row],[CorrectAwayScorePrediction]]="Y", 1, 0))+(($AX$13)*IF(Table2[[#This Row],[CorrectHomeScorePrediction]]="Y", 1, 0))</f>
        <v>0.8</v>
      </c>
      <c r="AD5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$AV$31:$AV$40)), 0) &gt; 0, 1, 0) + IF(IFERROR(FIND(Table2[[#This Row],[HomeTeam]], _xlfn.TEXTJOIN(";", 1, $AV$31:$AV$40)), 0) &gt; 0, 1, 0)</f>
        <v>0</v>
      </c>
    </row>
    <row r="515" spans="1:40"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(($AX$11)*IF(Table2[[#This Row],[CorrectWinnerPrediction]]="Y", 1, 0))+(($AX$12)*IF(Table2[[#This Row],[CorrectAwayScorePrediction]]="Y", 1, 0))+(($AX$13)*IF(Table2[[#This Row],[CorrectHomeScorePrediction]]="Y", 1, 0))</f>
        <v>0.8</v>
      </c>
      <c r="AD5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$AV$31:$AV$40)), 0) &gt; 0, 1, 0) + IF(IFERROR(FIND(Table2[[#This Row],[HomeTeam]], _xlfn.TEXTJOIN(";", 1, $AV$31:$AV$40)), 0) &gt; 0, 1, 0)</f>
        <v>0</v>
      </c>
    </row>
    <row r="516" spans="1:40"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(($AX$11)*IF(Table2[[#This Row],[CorrectWinnerPrediction]]="Y", 1, 0))+(($AX$12)*IF(Table2[[#This Row],[CorrectAwayScorePrediction]]="Y", 1, 0))+(($AX$13)*IF(Table2[[#This Row],[CorrectHomeScorePrediction]]="Y", 1, 0))</f>
        <v>0</v>
      </c>
      <c r="AD5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$AV$31:$AV$40)), 0) &gt; 0, 1, 0) + IF(IFERROR(FIND(Table2[[#This Row],[HomeTeam]], _xlfn.TEXTJOIN(";", 1, $AV$31:$AV$40)), 0) &gt; 0, 1, 0)</f>
        <v>0</v>
      </c>
    </row>
    <row r="517" spans="1:40"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(($AX$11)*IF(Table2[[#This Row],[CorrectWinnerPrediction]]="Y", 1, 0))+(($AX$12)*IF(Table2[[#This Row],[CorrectAwayScorePrediction]]="Y", 1, 0))+(($AX$13)*IF(Table2[[#This Row],[CorrectHomeScorePrediction]]="Y", 1, 0))</f>
        <v>0</v>
      </c>
      <c r="AD5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$AV$31:$AV$40)), 0) &gt; 0, 1, 0) + IF(IFERROR(FIND(Table2[[#This Row],[HomeTeam]], _xlfn.TEXTJOIN(";", 1, $AV$31:$AV$40)), 0) &gt; 0, 1, 0)</f>
        <v>0</v>
      </c>
    </row>
    <row r="518" spans="1:40"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(($AX$11)*IF(Table2[[#This Row],[CorrectWinnerPrediction]]="Y", 1, 0))+(($AX$12)*IF(Table2[[#This Row],[CorrectAwayScorePrediction]]="Y", 1, 0))+(($AX$13)*IF(Table2[[#This Row],[CorrectHomeScorePrediction]]="Y", 1, 0))</f>
        <v>0</v>
      </c>
      <c r="AD5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$AV$31:$AV$40)), 0) &gt; 0, 1, 0) + IF(IFERROR(FIND(Table2[[#This Row],[HomeTeam]], _xlfn.TEXTJOIN(";", 1, $AV$31:$AV$40)), 0) &gt; 0, 1, 0)</f>
        <v>0</v>
      </c>
    </row>
    <row r="519" spans="1:40"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(($AX$11)*IF(Table2[[#This Row],[CorrectWinnerPrediction]]="Y", 1, 0))+(($AX$12)*IF(Table2[[#This Row],[CorrectAwayScorePrediction]]="Y", 1, 0))+(($AX$13)*IF(Table2[[#This Row],[CorrectHomeScorePrediction]]="Y", 1, 0))</f>
        <v>0</v>
      </c>
      <c r="AD5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$AV$31:$AV$40)), 0) &gt; 0, 1, 0) + IF(IFERROR(FIND(Table2[[#This Row],[HomeTeam]], _xlfn.TEXTJOIN(";", 1, $AV$31:$AV$40)), 0) &gt; 0, 1, 0)</f>
        <v>2</v>
      </c>
    </row>
    <row r="520" spans="1:40"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(($AX$11)*IF(Table2[[#This Row],[CorrectWinnerPrediction]]="Y", 1, 0))+(($AX$12)*IF(Table2[[#This Row],[CorrectAwayScorePrediction]]="Y", 1, 0))+(($AX$13)*IF(Table2[[#This Row],[CorrectHomeScorePrediction]]="Y", 1, 0))</f>
        <v>0.9</v>
      </c>
      <c r="AD5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$AV$31:$AV$40)), 0) &gt; 0, 1, 0) + IF(IFERROR(FIND(Table2[[#This Row],[HomeTeam]], _xlfn.TEXTJOIN(";", 1, $AV$31:$AV$40)), 0) &gt; 0, 1, 0)</f>
        <v>1</v>
      </c>
    </row>
    <row r="521" spans="1:40"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(($AX$11)*IF(Table2[[#This Row],[CorrectWinnerPrediction]]="Y", 1, 0))+(($AX$12)*IF(Table2[[#This Row],[CorrectAwayScorePrediction]]="Y", 1, 0))+(($AX$13)*IF(Table2[[#This Row],[CorrectHomeScorePrediction]]="Y", 1, 0))</f>
        <v>0.9</v>
      </c>
      <c r="AD5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$AV$31:$AV$40)), 0) &gt; 0, 1, 0) + IF(IFERROR(FIND(Table2[[#This Row],[HomeTeam]], _xlfn.TEXTJOIN(";", 1, $AV$31:$AV$40)), 0) &gt; 0, 1, 0)</f>
        <v>1</v>
      </c>
    </row>
    <row r="522" spans="1:40"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(($AX$11)*IF(Table2[[#This Row],[CorrectWinnerPrediction]]="Y", 1, 0))+(($AX$12)*IF(Table2[[#This Row],[CorrectAwayScorePrediction]]="Y", 1, 0))+(($AX$13)*IF(Table2[[#This Row],[CorrectHomeScorePrediction]]="Y", 1, 0))</f>
        <v>0.9</v>
      </c>
      <c r="AD5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$AV$31:$AV$40)), 0) &gt; 0, 1, 0) + IF(IFERROR(FIND(Table2[[#This Row],[HomeTeam]], _xlfn.TEXTJOIN(";", 1, $AV$31:$AV$40)), 0) &gt; 0, 1, 0)</f>
        <v>0</v>
      </c>
    </row>
    <row r="523" spans="1:40"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(($AX$11)*IF(Table2[[#This Row],[CorrectWinnerPrediction]]="Y", 1, 0))+(($AX$12)*IF(Table2[[#This Row],[CorrectAwayScorePrediction]]="Y", 1, 0))+(($AX$13)*IF(Table2[[#This Row],[CorrectHomeScorePrediction]]="Y", 1, 0))</f>
        <v>0.9</v>
      </c>
      <c r="AD5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$AV$31:$AV$40)), 0) &gt; 0, 1, 0) + IF(IFERROR(FIND(Table2[[#This Row],[HomeTeam]], _xlfn.TEXTJOIN(";", 1, $AV$31:$AV$40)), 0) &gt; 0, 1, 0)</f>
        <v>1</v>
      </c>
    </row>
    <row r="524" spans="1:40"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(($AX$11)*IF(Table2[[#This Row],[CorrectWinnerPrediction]]="Y", 1, 0))+(($AX$12)*IF(Table2[[#This Row],[CorrectAwayScorePrediction]]="Y", 1, 0))+(($AX$13)*IF(Table2[[#This Row],[CorrectHomeScorePrediction]]="Y", 1, 0))</f>
        <v>0</v>
      </c>
      <c r="AD5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$AV$31:$AV$40)), 0) &gt; 0, 1, 0) + IF(IFERROR(FIND(Table2[[#This Row],[HomeTeam]], _xlfn.TEXTJOIN(";", 1, $AV$31:$AV$40)), 0) &gt; 0, 1, 0)</f>
        <v>1</v>
      </c>
    </row>
    <row r="525" spans="1:40"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(($AX$11)*IF(Table2[[#This Row],[CorrectWinnerPrediction]]="Y", 1, 0))+(($AX$12)*IF(Table2[[#This Row],[CorrectAwayScorePrediction]]="Y", 1, 0))+(($AX$13)*IF(Table2[[#This Row],[CorrectHomeScorePrediction]]="Y", 1, 0))</f>
        <v>0.8</v>
      </c>
      <c r="AD5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$AV$31:$AV$40)), 0) &gt; 0, 1, 0) + IF(IFERROR(FIND(Table2[[#This Row],[HomeTeam]], _xlfn.TEXTJOIN(";", 1, $AV$31:$AV$40)), 0) &gt; 0, 1, 0)</f>
        <v>0</v>
      </c>
    </row>
    <row r="526" spans="1:40"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(($AX$11)*IF(Table2[[#This Row],[CorrectWinnerPrediction]]="Y", 1, 0))+(($AX$12)*IF(Table2[[#This Row],[CorrectAwayScorePrediction]]="Y", 1, 0))+(($AX$13)*IF(Table2[[#This Row],[CorrectHomeScorePrediction]]="Y", 1, 0))</f>
        <v>0.8</v>
      </c>
      <c r="AD5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$AV$31:$AV$40)), 0) &gt; 0, 1, 0) + IF(IFERROR(FIND(Table2[[#This Row],[HomeTeam]], _xlfn.TEXTJOIN(";", 1, $AV$31:$AV$40)), 0) &gt; 0, 1, 0)</f>
        <v>0</v>
      </c>
    </row>
    <row r="527" spans="1:40"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(($AX$11)*IF(Table2[[#This Row],[CorrectWinnerPrediction]]="Y", 1, 0))+(($AX$12)*IF(Table2[[#This Row],[CorrectAwayScorePrediction]]="Y", 1, 0))+(($AX$13)*IF(Table2[[#This Row],[CorrectHomeScorePrediction]]="Y", 1, 0))</f>
        <v>0</v>
      </c>
      <c r="AD5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$AV$31:$AV$40)), 0) &gt; 0, 1, 0) + IF(IFERROR(FIND(Table2[[#This Row],[HomeTeam]], _xlfn.TEXTJOIN(";", 1, $AV$31:$AV$40)), 0) &gt; 0, 1, 0)</f>
        <v>0</v>
      </c>
    </row>
    <row r="528" spans="1:40"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(($AX$11)*IF(Table2[[#This Row],[CorrectWinnerPrediction]]="Y", 1, 0))+(($AX$12)*IF(Table2[[#This Row],[CorrectAwayScorePrediction]]="Y", 1, 0))+(($AX$13)*IF(Table2[[#This Row],[CorrectHomeScorePrediction]]="Y", 1, 0))</f>
        <v>0.1</v>
      </c>
      <c r="AD5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$AV$31:$AV$40)), 0) &gt; 0, 1, 0) + IF(IFERROR(FIND(Table2[[#This Row],[HomeTeam]], _xlfn.TEXTJOIN(";", 1, $AV$31:$AV$40)), 0) &gt; 0, 1, 0)</f>
        <v>0</v>
      </c>
    </row>
    <row r="529" spans="1:40"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(($AX$11)*IF(Table2[[#This Row],[CorrectWinnerPrediction]]="Y", 1, 0))+(($AX$12)*IF(Table2[[#This Row],[CorrectAwayScorePrediction]]="Y", 1, 0))+(($AX$13)*IF(Table2[[#This Row],[CorrectHomeScorePrediction]]="Y", 1, 0))</f>
        <v>0.9</v>
      </c>
      <c r="AD52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$AV$31:$AV$40)), 0) &gt; 0, 1, 0) + IF(IFERROR(FIND(Table2[[#This Row],[HomeTeam]], _xlfn.TEXTJOIN(";", 1, $AV$31:$AV$40)), 0) &gt; 0, 1, 0)</f>
        <v>0</v>
      </c>
    </row>
    <row r="530" spans="1:40"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(($AX$11)*IF(Table2[[#This Row],[CorrectWinnerPrediction]]="Y", 1, 0))+(($AX$12)*IF(Table2[[#This Row],[CorrectAwayScorePrediction]]="Y", 1, 0))+(($AX$13)*IF(Table2[[#This Row],[CorrectHomeScorePrediction]]="Y", 1, 0))</f>
        <v>0</v>
      </c>
      <c r="AD5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$AV$31:$AV$40)), 0) &gt; 0, 1, 0) + IF(IFERROR(FIND(Table2[[#This Row],[HomeTeam]], _xlfn.TEXTJOIN(";", 1, $AV$31:$AV$40)), 0) &gt; 0, 1, 0)</f>
        <v>0</v>
      </c>
    </row>
    <row r="531" spans="1:40"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(($AX$11)*IF(Table2[[#This Row],[CorrectWinnerPrediction]]="Y", 1, 0))+(($AX$12)*IF(Table2[[#This Row],[CorrectAwayScorePrediction]]="Y", 1, 0))+(($AX$13)*IF(Table2[[#This Row],[CorrectHomeScorePrediction]]="Y", 1, 0))</f>
        <v>0.8</v>
      </c>
      <c r="AD5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$AV$31:$AV$40)), 0) &gt; 0, 1, 0) + IF(IFERROR(FIND(Table2[[#This Row],[HomeTeam]], _xlfn.TEXTJOIN(";", 1, $AV$31:$AV$40)), 0) &gt; 0, 1, 0)</f>
        <v>1</v>
      </c>
    </row>
    <row r="532" spans="1:40"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(($AX$11)*IF(Table2[[#This Row],[CorrectWinnerPrediction]]="Y", 1, 0))+(($AX$12)*IF(Table2[[#This Row],[CorrectAwayScorePrediction]]="Y", 1, 0))+(($AX$13)*IF(Table2[[#This Row],[CorrectHomeScorePrediction]]="Y", 1, 0))</f>
        <v>0.8</v>
      </c>
      <c r="AD5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$AV$31:$AV$40)), 0) &gt; 0, 1, 0) + IF(IFERROR(FIND(Table2[[#This Row],[HomeTeam]], _xlfn.TEXTJOIN(";", 1, $AV$31:$AV$40)), 0) &gt; 0, 1, 0)</f>
        <v>1</v>
      </c>
    </row>
    <row r="533" spans="1:40"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(($AX$11)*IF(Table2[[#This Row],[CorrectWinnerPrediction]]="Y", 1, 0))+(($AX$12)*IF(Table2[[#This Row],[CorrectAwayScorePrediction]]="Y", 1, 0))+(($AX$13)*IF(Table2[[#This Row],[CorrectHomeScorePrediction]]="Y", 1, 0))</f>
        <v>0.1</v>
      </c>
      <c r="AD5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$AV$31:$AV$40)), 0) &gt; 0, 1, 0) + IF(IFERROR(FIND(Table2[[#This Row],[HomeTeam]], _xlfn.TEXTJOIN(";", 1, $AV$31:$AV$40)), 0) &gt; 0, 1, 0)</f>
        <v>0</v>
      </c>
    </row>
    <row r="534" spans="1:40"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(($AX$11)*IF(Table2[[#This Row],[CorrectWinnerPrediction]]="Y", 1, 0))+(($AX$12)*IF(Table2[[#This Row],[CorrectAwayScorePrediction]]="Y", 1, 0))+(($AX$13)*IF(Table2[[#This Row],[CorrectHomeScorePrediction]]="Y", 1, 0))</f>
        <v>0.1</v>
      </c>
      <c r="AD5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$AV$31:$AV$40)), 0) &gt; 0, 1, 0) + IF(IFERROR(FIND(Table2[[#This Row],[HomeTeam]], _xlfn.TEXTJOIN(";", 1, $AV$31:$AV$40)), 0) &gt; 0, 1, 0)</f>
        <v>1</v>
      </c>
    </row>
    <row r="535" spans="1:40"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(($AX$11)*IF(Table2[[#This Row],[CorrectWinnerPrediction]]="Y", 1, 0))+(($AX$12)*IF(Table2[[#This Row],[CorrectAwayScorePrediction]]="Y", 1, 0))+(($AX$13)*IF(Table2[[#This Row],[CorrectHomeScorePrediction]]="Y", 1, 0))</f>
        <v>0.8</v>
      </c>
      <c r="AD5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$AV$31:$AV$40)), 0) &gt; 0, 1, 0) + IF(IFERROR(FIND(Table2[[#This Row],[HomeTeam]], _xlfn.TEXTJOIN(";", 1, $AV$31:$AV$40)), 0) &gt; 0, 1, 0)</f>
        <v>1</v>
      </c>
    </row>
    <row r="536" spans="1:40"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(($AX$11)*IF(Table2[[#This Row],[CorrectWinnerPrediction]]="Y", 1, 0))+(($AX$12)*IF(Table2[[#This Row],[CorrectAwayScorePrediction]]="Y", 1, 0))+(($AX$13)*IF(Table2[[#This Row],[CorrectHomeScorePrediction]]="Y", 1, 0))</f>
        <v>0.8</v>
      </c>
      <c r="AD5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$AV$31:$AV$40)), 0) &gt; 0, 1, 0) + IF(IFERROR(FIND(Table2[[#This Row],[HomeTeam]], _xlfn.TEXTJOIN(";", 1, $AV$31:$AV$40)), 0) &gt; 0, 1, 0)</f>
        <v>0</v>
      </c>
    </row>
    <row r="537" spans="1:40"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(($AX$11)*IF(Table2[[#This Row],[CorrectWinnerPrediction]]="Y", 1, 0))+(($AX$12)*IF(Table2[[#This Row],[CorrectAwayScorePrediction]]="Y", 1, 0))+(($AX$13)*IF(Table2[[#This Row],[CorrectHomeScorePrediction]]="Y", 1, 0))</f>
        <v>0</v>
      </c>
      <c r="AD5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$AV$31:$AV$40)), 0) &gt; 0, 1, 0) + IF(IFERROR(FIND(Table2[[#This Row],[HomeTeam]], _xlfn.TEXTJOIN(";", 1, $AV$31:$AV$40)), 0) &gt; 0, 1, 0)</f>
        <v>0</v>
      </c>
    </row>
    <row r="538" spans="1:40"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(($AX$11)*IF(Table2[[#This Row],[CorrectWinnerPrediction]]="Y", 1, 0))+(($AX$12)*IF(Table2[[#This Row],[CorrectAwayScorePrediction]]="Y", 1, 0))+(($AX$13)*IF(Table2[[#This Row],[CorrectHomeScorePrediction]]="Y", 1, 0))</f>
        <v>0</v>
      </c>
      <c r="AD5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$AV$31:$AV$40)), 0) &gt; 0, 1, 0) + IF(IFERROR(FIND(Table2[[#This Row],[HomeTeam]], _xlfn.TEXTJOIN(";", 1, $AV$31:$AV$40)), 0) &gt; 0, 1, 0)</f>
        <v>1</v>
      </c>
    </row>
    <row r="539" spans="1:40"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(($AX$11)*IF(Table2[[#This Row],[CorrectWinnerPrediction]]="Y", 1, 0))+(($AX$12)*IF(Table2[[#This Row],[CorrectAwayScorePrediction]]="Y", 1, 0))+(($AX$13)*IF(Table2[[#This Row],[CorrectHomeScorePrediction]]="Y", 1, 0))</f>
        <v>0.8</v>
      </c>
      <c r="AD5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$AV$31:$AV$40)), 0) &gt; 0, 1, 0) + IF(IFERROR(FIND(Table2[[#This Row],[HomeTeam]], _xlfn.TEXTJOIN(";", 1, $AV$31:$AV$40)), 0) &gt; 0, 1, 0)</f>
        <v>2</v>
      </c>
    </row>
    <row r="540" spans="1:40"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(($AX$11)*IF(Table2[[#This Row],[CorrectWinnerPrediction]]="Y", 1, 0))+(($AX$12)*IF(Table2[[#This Row],[CorrectAwayScorePrediction]]="Y", 1, 0))+(($AX$13)*IF(Table2[[#This Row],[CorrectHomeScorePrediction]]="Y", 1, 0))</f>
        <v>0.8</v>
      </c>
      <c r="AD5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$AV$31:$AV$40)), 0) &gt; 0, 1, 0) + IF(IFERROR(FIND(Table2[[#This Row],[HomeTeam]], _xlfn.TEXTJOIN(";", 1, $AV$31:$AV$40)), 0) &gt; 0, 1, 0)</f>
        <v>0</v>
      </c>
    </row>
    <row r="541" spans="1:40"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(($AX$11)*IF(Table2[[#This Row],[CorrectWinnerPrediction]]="Y", 1, 0))+(($AX$12)*IF(Table2[[#This Row],[CorrectAwayScorePrediction]]="Y", 1, 0))+(($AX$13)*IF(Table2[[#This Row],[CorrectHomeScorePrediction]]="Y", 1, 0))</f>
        <v>0.8</v>
      </c>
      <c r="AD5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$AV$31:$AV$40)), 0) &gt; 0, 1, 0) + IF(IFERROR(FIND(Table2[[#This Row],[HomeTeam]], _xlfn.TEXTJOIN(";", 1, $AV$31:$AV$40)), 0) &gt; 0, 1, 0)</f>
        <v>0</v>
      </c>
    </row>
    <row r="542" spans="1:40"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(($AX$11)*IF(Table2[[#This Row],[CorrectWinnerPrediction]]="Y", 1, 0))+(($AX$12)*IF(Table2[[#This Row],[CorrectAwayScorePrediction]]="Y", 1, 0))+(($AX$13)*IF(Table2[[#This Row],[CorrectHomeScorePrediction]]="Y", 1, 0))</f>
        <v>0.8</v>
      </c>
      <c r="AD5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$AV$31:$AV$40)), 0) &gt; 0, 1, 0) + IF(IFERROR(FIND(Table2[[#This Row],[HomeTeam]], _xlfn.TEXTJOIN(";", 1, $AV$31:$AV$40)), 0) &gt; 0, 1, 0)</f>
        <v>0</v>
      </c>
    </row>
    <row r="543" spans="1:40"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(($AX$11)*IF(Table2[[#This Row],[CorrectWinnerPrediction]]="Y", 1, 0))+(($AX$12)*IF(Table2[[#This Row],[CorrectAwayScorePrediction]]="Y", 1, 0))+(($AX$13)*IF(Table2[[#This Row],[CorrectHomeScorePrediction]]="Y", 1, 0))</f>
        <v>0.8</v>
      </c>
      <c r="AD5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$AV$31:$AV$40)), 0) &gt; 0, 1, 0) + IF(IFERROR(FIND(Table2[[#This Row],[HomeTeam]], _xlfn.TEXTJOIN(";", 1, $AV$31:$AV$40)), 0) &gt; 0, 1, 0)</f>
        <v>0</v>
      </c>
    </row>
    <row r="544" spans="1:40"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(($AX$11)*IF(Table2[[#This Row],[CorrectWinnerPrediction]]="Y", 1, 0))+(($AX$12)*IF(Table2[[#This Row],[CorrectAwayScorePrediction]]="Y", 1, 0))+(($AX$13)*IF(Table2[[#This Row],[CorrectHomeScorePrediction]]="Y", 1, 0))</f>
        <v>0.8</v>
      </c>
      <c r="AD5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$AV$31:$AV$40)), 0) &gt; 0, 1, 0) + IF(IFERROR(FIND(Table2[[#This Row],[HomeTeam]], _xlfn.TEXTJOIN(";", 1, $AV$31:$AV$40)), 0) &gt; 0, 1, 0)</f>
        <v>0</v>
      </c>
    </row>
    <row r="545" spans="1:40"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(($AX$11)*IF(Table2[[#This Row],[CorrectWinnerPrediction]]="Y", 1, 0))+(($AX$12)*IF(Table2[[#This Row],[CorrectAwayScorePrediction]]="Y", 1, 0))+(($AX$13)*IF(Table2[[#This Row],[CorrectHomeScorePrediction]]="Y", 1, 0))</f>
        <v>0</v>
      </c>
      <c r="AD5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$AV$31:$AV$40)), 0) &gt; 0, 1, 0) + IF(IFERROR(FIND(Table2[[#This Row],[HomeTeam]], _xlfn.TEXTJOIN(";", 1, $AV$31:$AV$40)), 0) &gt; 0, 1, 0)</f>
        <v>0</v>
      </c>
    </row>
    <row r="546" spans="1:40"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(($AX$11)*IF(Table2[[#This Row],[CorrectWinnerPrediction]]="Y", 1, 0))+(($AX$12)*IF(Table2[[#This Row],[CorrectAwayScorePrediction]]="Y", 1, 0))+(($AX$13)*IF(Table2[[#This Row],[CorrectHomeScorePrediction]]="Y", 1, 0))</f>
        <v>0.8</v>
      </c>
      <c r="AD5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$AV$31:$AV$40)), 0) &gt; 0, 1, 0) + IF(IFERROR(FIND(Table2[[#This Row],[HomeTeam]], _xlfn.TEXTJOIN(";", 1, $AV$31:$AV$40)), 0) &gt; 0, 1, 0)</f>
        <v>2</v>
      </c>
    </row>
    <row r="547" spans="1:40"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(($AX$11)*IF(Table2[[#This Row],[CorrectWinnerPrediction]]="Y", 1, 0))+(($AX$12)*IF(Table2[[#This Row],[CorrectAwayScorePrediction]]="Y", 1, 0))+(($AX$13)*IF(Table2[[#This Row],[CorrectHomeScorePrediction]]="Y", 1, 0))</f>
        <v>0</v>
      </c>
      <c r="AD5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$AV$31:$AV$40)), 0) &gt; 0, 1, 0) + IF(IFERROR(FIND(Table2[[#This Row],[HomeTeam]], _xlfn.TEXTJOIN(";", 1, $AV$31:$AV$40)), 0) &gt; 0, 1, 0)</f>
        <v>0</v>
      </c>
    </row>
    <row r="548" spans="1:40"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(($AX$11)*IF(Table2[[#This Row],[CorrectWinnerPrediction]]="Y", 1, 0))+(($AX$12)*IF(Table2[[#This Row],[CorrectAwayScorePrediction]]="Y", 1, 0))+(($AX$13)*IF(Table2[[#This Row],[CorrectHomeScorePrediction]]="Y", 1, 0))</f>
        <v>1</v>
      </c>
      <c r="AD5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$AV$31:$AV$40)), 0) &gt; 0, 1, 0) + IF(IFERROR(FIND(Table2[[#This Row],[HomeTeam]], _xlfn.TEXTJOIN(";", 1, $AV$31:$AV$40)), 0) &gt; 0, 1, 0)</f>
        <v>2</v>
      </c>
    </row>
    <row r="549" spans="1:40"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(($AX$11)*IF(Table2[[#This Row],[CorrectWinnerPrediction]]="Y", 1, 0))+(($AX$12)*IF(Table2[[#This Row],[CorrectAwayScorePrediction]]="Y", 1, 0))+(($AX$13)*IF(Table2[[#This Row],[CorrectHomeScorePrediction]]="Y", 1, 0))</f>
        <v>0</v>
      </c>
      <c r="AD5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$AV$31:$AV$40)), 0) &gt; 0, 1, 0) + IF(IFERROR(FIND(Table2[[#This Row],[HomeTeam]], _xlfn.TEXTJOIN(";", 1, $AV$31:$AV$40)), 0) &gt; 0, 1, 0)</f>
        <v>0</v>
      </c>
    </row>
    <row r="550" spans="1:40"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(($AX$11)*IF(Table2[[#This Row],[CorrectWinnerPrediction]]="Y", 1, 0))+(($AX$12)*IF(Table2[[#This Row],[CorrectAwayScorePrediction]]="Y", 1, 0))+(($AX$13)*IF(Table2[[#This Row],[CorrectHomeScorePrediction]]="Y", 1, 0))</f>
        <v>0.8</v>
      </c>
      <c r="AD5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$AV$31:$AV$40)), 0) &gt; 0, 1, 0) + IF(IFERROR(FIND(Table2[[#This Row],[HomeTeam]], _xlfn.TEXTJOIN(";", 1, $AV$31:$AV$40)), 0) &gt; 0, 1, 0)</f>
        <v>0</v>
      </c>
    </row>
    <row r="551" spans="1:40"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(($AX$11)*IF(Table2[[#This Row],[CorrectWinnerPrediction]]="Y", 1, 0))+(($AX$12)*IF(Table2[[#This Row],[CorrectAwayScorePrediction]]="Y", 1, 0))+(($AX$13)*IF(Table2[[#This Row],[CorrectHomeScorePrediction]]="Y", 1, 0))</f>
        <v>0</v>
      </c>
      <c r="AD5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$AV$31:$AV$40)), 0) &gt; 0, 1, 0) + IF(IFERROR(FIND(Table2[[#This Row],[HomeTeam]], _xlfn.TEXTJOIN(";", 1, $AV$31:$AV$40)), 0) &gt; 0, 1, 0)</f>
        <v>0</v>
      </c>
    </row>
    <row r="552" spans="1:40"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(($AX$11)*IF(Table2[[#This Row],[CorrectWinnerPrediction]]="Y", 1, 0))+(($AX$12)*IF(Table2[[#This Row],[CorrectAwayScorePrediction]]="Y", 1, 0))+(($AX$13)*IF(Table2[[#This Row],[CorrectHomeScorePrediction]]="Y", 1, 0))</f>
        <v>0.9</v>
      </c>
      <c r="AD5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$AV$31:$AV$40)), 0) &gt; 0, 1, 0) + IF(IFERROR(FIND(Table2[[#This Row],[HomeTeam]], _xlfn.TEXTJOIN(";", 1, $AV$31:$AV$40)), 0) &gt; 0, 1, 0)</f>
        <v>0</v>
      </c>
    </row>
    <row r="553" spans="1:40"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(($AX$11)*IF(Table2[[#This Row],[CorrectWinnerPrediction]]="Y", 1, 0))+(($AX$12)*IF(Table2[[#This Row],[CorrectAwayScorePrediction]]="Y", 1, 0))+(($AX$13)*IF(Table2[[#This Row],[CorrectHomeScorePrediction]]="Y", 1, 0))</f>
        <v>0.9</v>
      </c>
      <c r="AD5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$AV$31:$AV$40)), 0) &gt; 0, 1, 0) + IF(IFERROR(FIND(Table2[[#This Row],[HomeTeam]], _xlfn.TEXTJOIN(";", 1, $AV$31:$AV$40)), 0) &gt; 0, 1, 0)</f>
        <v>1</v>
      </c>
    </row>
    <row r="554" spans="1:40"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(($AX$11)*IF(Table2[[#This Row],[CorrectWinnerPrediction]]="Y", 1, 0))+(($AX$12)*IF(Table2[[#This Row],[CorrectAwayScorePrediction]]="Y", 1, 0))+(($AX$13)*IF(Table2[[#This Row],[CorrectHomeScorePrediction]]="Y", 1, 0))</f>
        <v>0.8</v>
      </c>
      <c r="AD5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$AV$31:$AV$40)), 0) &gt; 0, 1, 0) + IF(IFERROR(FIND(Table2[[#This Row],[HomeTeam]], _xlfn.TEXTJOIN(";", 1, $AV$31:$AV$40)), 0) &gt; 0, 1, 0)</f>
        <v>0</v>
      </c>
    </row>
    <row r="555" spans="1:40"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(($AX$11)*IF(Table2[[#This Row],[CorrectWinnerPrediction]]="Y", 1, 0))+(($AX$12)*IF(Table2[[#This Row],[CorrectAwayScorePrediction]]="Y", 1, 0))+(($AX$13)*IF(Table2[[#This Row],[CorrectHomeScorePrediction]]="Y", 1, 0))</f>
        <v>0</v>
      </c>
      <c r="AD5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$AV$31:$AV$40)), 0) &gt; 0, 1, 0) + IF(IFERROR(FIND(Table2[[#This Row],[HomeTeam]], _xlfn.TEXTJOIN(";", 1, $AV$31:$AV$40)), 0) &gt; 0, 1, 0)</f>
        <v>0</v>
      </c>
    </row>
    <row r="556" spans="1:40"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(($AX$11)*IF(Table2[[#This Row],[CorrectWinnerPrediction]]="Y", 1, 0))+(($AX$12)*IF(Table2[[#This Row],[CorrectAwayScorePrediction]]="Y", 1, 0))+(($AX$13)*IF(Table2[[#This Row],[CorrectHomeScorePrediction]]="Y", 1, 0))</f>
        <v>0.8</v>
      </c>
      <c r="AD5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$AV$31:$AV$40)), 0) &gt; 0, 1, 0) + IF(IFERROR(FIND(Table2[[#This Row],[HomeTeam]], _xlfn.TEXTJOIN(";", 1, $AV$31:$AV$40)), 0) &gt; 0, 1, 0)</f>
        <v>0</v>
      </c>
    </row>
    <row r="557" spans="1:40"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(($AX$11)*IF(Table2[[#This Row],[CorrectWinnerPrediction]]="Y", 1, 0))+(($AX$12)*IF(Table2[[#This Row],[CorrectAwayScorePrediction]]="Y", 1, 0))+(($AX$13)*IF(Table2[[#This Row],[CorrectHomeScorePrediction]]="Y", 1, 0))</f>
        <v>0</v>
      </c>
      <c r="AD5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$AV$31:$AV$40)), 0) &gt; 0, 1, 0) + IF(IFERROR(FIND(Table2[[#This Row],[HomeTeam]], _xlfn.TEXTJOIN(";", 1, $AV$31:$AV$40)), 0) &gt; 0, 1, 0)</f>
        <v>1</v>
      </c>
    </row>
    <row r="558" spans="1:40"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(($AX$11)*IF(Table2[[#This Row],[CorrectWinnerPrediction]]="Y", 1, 0))+(($AX$12)*IF(Table2[[#This Row],[CorrectAwayScorePrediction]]="Y", 1, 0))+(($AX$13)*IF(Table2[[#This Row],[CorrectHomeScorePrediction]]="Y", 1, 0))</f>
        <v>1</v>
      </c>
      <c r="AD5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$AV$31:$AV$40)), 0) &gt; 0, 1, 0) + IF(IFERROR(FIND(Table2[[#This Row],[HomeTeam]], _xlfn.TEXTJOIN(";", 1, $AV$31:$AV$40)), 0) &gt; 0, 1, 0)</f>
        <v>0</v>
      </c>
    </row>
    <row r="559" spans="1:40"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(($AX$11)*IF(Table2[[#This Row],[CorrectWinnerPrediction]]="Y", 1, 0))+(($AX$12)*IF(Table2[[#This Row],[CorrectAwayScorePrediction]]="Y", 1, 0))+(($AX$13)*IF(Table2[[#This Row],[CorrectHomeScorePrediction]]="Y", 1, 0))</f>
        <v>0.8</v>
      </c>
      <c r="AD55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$AV$31:$AV$40)), 0) &gt; 0, 1, 0) + IF(IFERROR(FIND(Table2[[#This Row],[HomeTeam]], _xlfn.TEXTJOIN(";", 1, $AV$31:$AV$40)), 0) &gt; 0, 1, 0)</f>
        <v>0</v>
      </c>
    </row>
    <row r="560" spans="1:40"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(($AX$11)*IF(Table2[[#This Row],[CorrectWinnerPrediction]]="Y", 1, 0))+(($AX$12)*IF(Table2[[#This Row],[CorrectAwayScorePrediction]]="Y", 1, 0))+(($AX$13)*IF(Table2[[#This Row],[CorrectHomeScorePrediction]]="Y", 1, 0))</f>
        <v>0</v>
      </c>
      <c r="AD5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$AV$31:$AV$40)), 0) &gt; 0, 1, 0) + IF(IFERROR(FIND(Table2[[#This Row],[HomeTeam]], _xlfn.TEXTJOIN(";", 1, $AV$31:$AV$40)), 0) &gt; 0, 1, 0)</f>
        <v>0</v>
      </c>
    </row>
    <row r="561" spans="1:40"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(($AX$11)*IF(Table2[[#This Row],[CorrectWinnerPrediction]]="Y", 1, 0))+(($AX$12)*IF(Table2[[#This Row],[CorrectAwayScorePrediction]]="Y", 1, 0))+(($AX$13)*IF(Table2[[#This Row],[CorrectHomeScorePrediction]]="Y", 1, 0))</f>
        <v>0.9</v>
      </c>
      <c r="AD5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$AV$31:$AV$40)), 0) &gt; 0, 1, 0) + IF(IFERROR(FIND(Table2[[#This Row],[HomeTeam]], _xlfn.TEXTJOIN(";", 1, $AV$31:$AV$40)), 0) &gt; 0, 1, 0)</f>
        <v>1</v>
      </c>
    </row>
    <row r="562" spans="1:40"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(($AX$11)*IF(Table2[[#This Row],[CorrectWinnerPrediction]]="Y", 1, 0))+(($AX$12)*IF(Table2[[#This Row],[CorrectAwayScorePrediction]]="Y", 1, 0))+(($AX$13)*IF(Table2[[#This Row],[CorrectHomeScorePrediction]]="Y", 1, 0))</f>
        <v>0.9</v>
      </c>
      <c r="AD5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$AV$31:$AV$40)), 0) &gt; 0, 1, 0) + IF(IFERROR(FIND(Table2[[#This Row],[HomeTeam]], _xlfn.TEXTJOIN(";", 1, $AV$31:$AV$40)), 0) &gt; 0, 1, 0)</f>
        <v>0</v>
      </c>
    </row>
    <row r="563" spans="1:40"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(($AX$11)*IF(Table2[[#This Row],[CorrectWinnerPrediction]]="Y", 1, 0))+(($AX$12)*IF(Table2[[#This Row],[CorrectAwayScorePrediction]]="Y", 1, 0))+(($AX$13)*IF(Table2[[#This Row],[CorrectHomeScorePrediction]]="Y", 1, 0))</f>
        <v>0.8</v>
      </c>
      <c r="AD5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$AV$31:$AV$40)), 0) &gt; 0, 1, 0) + IF(IFERROR(FIND(Table2[[#This Row],[HomeTeam]], _xlfn.TEXTJOIN(";", 1, $AV$31:$AV$40)), 0) &gt; 0, 1, 0)</f>
        <v>0</v>
      </c>
    </row>
    <row r="564" spans="1:40"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(($AX$11)*IF(Table2[[#This Row],[CorrectWinnerPrediction]]="Y", 1, 0))+(($AX$12)*IF(Table2[[#This Row],[CorrectAwayScorePrediction]]="Y", 1, 0))+(($AX$13)*IF(Table2[[#This Row],[CorrectHomeScorePrediction]]="Y", 1, 0))</f>
        <v>0.8</v>
      </c>
      <c r="AD5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$AV$31:$AV$40)), 0) &gt; 0, 1, 0) + IF(IFERROR(FIND(Table2[[#This Row],[HomeTeam]], _xlfn.TEXTJOIN(";", 1, $AV$31:$AV$40)), 0) &gt; 0, 1, 0)</f>
        <v>0</v>
      </c>
    </row>
    <row r="565" spans="1:40"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(($AX$11)*IF(Table2[[#This Row],[CorrectWinnerPrediction]]="Y", 1, 0))+(($AX$12)*IF(Table2[[#This Row],[CorrectAwayScorePrediction]]="Y", 1, 0))+(($AX$13)*IF(Table2[[#This Row],[CorrectHomeScorePrediction]]="Y", 1, 0))</f>
        <v>0.9</v>
      </c>
      <c r="AD5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$AV$31:$AV$40)), 0) &gt; 0, 1, 0) + IF(IFERROR(FIND(Table2[[#This Row],[HomeTeam]], _xlfn.TEXTJOIN(";", 1, $AV$31:$AV$40)), 0) &gt; 0, 1, 0)</f>
        <v>0</v>
      </c>
    </row>
    <row r="566" spans="1:40"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(($AX$11)*IF(Table2[[#This Row],[CorrectWinnerPrediction]]="Y", 1, 0))+(($AX$12)*IF(Table2[[#This Row],[CorrectAwayScorePrediction]]="Y", 1, 0))+(($AX$13)*IF(Table2[[#This Row],[CorrectHomeScorePrediction]]="Y", 1, 0))</f>
        <v>0.9</v>
      </c>
      <c r="AD5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$AV$31:$AV$40)), 0) &gt; 0, 1, 0) + IF(IFERROR(FIND(Table2[[#This Row],[HomeTeam]], _xlfn.TEXTJOIN(";", 1, $AV$31:$AV$40)), 0) &gt; 0, 1, 0)</f>
        <v>0</v>
      </c>
    </row>
    <row r="567" spans="1:40"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(($AX$11)*IF(Table2[[#This Row],[CorrectWinnerPrediction]]="Y", 1, 0))+(($AX$12)*IF(Table2[[#This Row],[CorrectAwayScorePrediction]]="Y", 1, 0))+(($AX$13)*IF(Table2[[#This Row],[CorrectHomeScorePrediction]]="Y", 1, 0))</f>
        <v>0.9</v>
      </c>
      <c r="AD5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$AV$31:$AV$40)), 0) &gt; 0, 1, 0) + IF(IFERROR(FIND(Table2[[#This Row],[HomeTeam]], _xlfn.TEXTJOIN(";", 1, $AV$31:$AV$40)), 0) &gt; 0, 1, 0)</f>
        <v>0</v>
      </c>
    </row>
    <row r="568" spans="1:40"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(($AX$11)*IF(Table2[[#This Row],[CorrectWinnerPrediction]]="Y", 1, 0))+(($AX$12)*IF(Table2[[#This Row],[CorrectAwayScorePrediction]]="Y", 1, 0))+(($AX$13)*IF(Table2[[#This Row],[CorrectHomeScorePrediction]]="Y", 1, 0))</f>
        <v>0.8</v>
      </c>
      <c r="AD5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$AV$31:$AV$40)), 0) &gt; 0, 1, 0) + IF(IFERROR(FIND(Table2[[#This Row],[HomeTeam]], _xlfn.TEXTJOIN(";", 1, $AV$31:$AV$40)), 0) &gt; 0, 1, 0)</f>
        <v>1</v>
      </c>
    </row>
    <row r="569" spans="1:40"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(($AX$11)*IF(Table2[[#This Row],[CorrectWinnerPrediction]]="Y", 1, 0))+(($AX$12)*IF(Table2[[#This Row],[CorrectAwayScorePrediction]]="Y", 1, 0))+(($AX$13)*IF(Table2[[#This Row],[CorrectHomeScorePrediction]]="Y", 1, 0))</f>
        <v>0.8</v>
      </c>
      <c r="AD5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$AV$31:$AV$40)), 0) &gt; 0, 1, 0) + IF(IFERROR(FIND(Table2[[#This Row],[HomeTeam]], _xlfn.TEXTJOIN(";", 1, $AV$31:$AV$40)), 0) &gt; 0, 1, 0)</f>
        <v>1</v>
      </c>
    </row>
    <row r="570" spans="1:40"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(($AX$11)*IF(Table2[[#This Row],[CorrectWinnerPrediction]]="Y", 1, 0))+(($AX$12)*IF(Table2[[#This Row],[CorrectAwayScorePrediction]]="Y", 1, 0))+(($AX$13)*IF(Table2[[#This Row],[CorrectHomeScorePrediction]]="Y", 1, 0))</f>
        <v>1</v>
      </c>
      <c r="AD5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$AV$31:$AV$40)), 0) &gt; 0, 1, 0) + IF(IFERROR(FIND(Table2[[#This Row],[HomeTeam]], _xlfn.TEXTJOIN(";", 1, $AV$31:$AV$40)), 0) &gt; 0, 1, 0)</f>
        <v>0</v>
      </c>
    </row>
    <row r="571" spans="1:40"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(($AX$11)*IF(Table2[[#This Row],[CorrectWinnerPrediction]]="Y", 1, 0))+(($AX$12)*IF(Table2[[#This Row],[CorrectAwayScorePrediction]]="Y", 1, 0))+(($AX$13)*IF(Table2[[#This Row],[CorrectHomeScorePrediction]]="Y", 1, 0))</f>
        <v>0.8</v>
      </c>
      <c r="AD5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$AV$31:$AV$40)), 0) &gt; 0, 1, 0) + IF(IFERROR(FIND(Table2[[#This Row],[HomeTeam]], _xlfn.TEXTJOIN(";", 1, $AV$31:$AV$40)), 0) &gt; 0, 1, 0)</f>
        <v>1</v>
      </c>
    </row>
    <row r="572" spans="1:40"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(($AX$11)*IF(Table2[[#This Row],[CorrectWinnerPrediction]]="Y", 1, 0))+(($AX$12)*IF(Table2[[#This Row],[CorrectAwayScorePrediction]]="Y", 1, 0))+(($AX$13)*IF(Table2[[#This Row],[CorrectHomeScorePrediction]]="Y", 1, 0))</f>
        <v>0</v>
      </c>
      <c r="AD5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$AV$31:$AV$40)), 0) &gt; 0, 1, 0) + IF(IFERROR(FIND(Table2[[#This Row],[HomeTeam]], _xlfn.TEXTJOIN(";", 1, $AV$31:$AV$40)), 0) &gt; 0, 1, 0)</f>
        <v>0</v>
      </c>
    </row>
    <row r="573" spans="1:40"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(($AX$11)*IF(Table2[[#This Row],[CorrectWinnerPrediction]]="Y", 1, 0))+(($AX$12)*IF(Table2[[#This Row],[CorrectAwayScorePrediction]]="Y", 1, 0))+(($AX$13)*IF(Table2[[#This Row],[CorrectHomeScorePrediction]]="Y", 1, 0))</f>
        <v>0.9</v>
      </c>
      <c r="AD5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$AV$31:$AV$40)), 0) &gt; 0, 1, 0) + IF(IFERROR(FIND(Table2[[#This Row],[HomeTeam]], _xlfn.TEXTJOIN(";", 1, $AV$31:$AV$40)), 0) &gt; 0, 1, 0)</f>
        <v>1</v>
      </c>
    </row>
    <row r="574" spans="1:40"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(($AX$11)*IF(Table2[[#This Row],[CorrectWinnerPrediction]]="Y", 1, 0))+(($AX$12)*IF(Table2[[#This Row],[CorrectAwayScorePrediction]]="Y", 1, 0))+(($AX$13)*IF(Table2[[#This Row],[CorrectHomeScorePrediction]]="Y", 1, 0))</f>
        <v>0.8</v>
      </c>
      <c r="AD5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$AV$31:$AV$40)), 0) &gt; 0, 1, 0) + IF(IFERROR(FIND(Table2[[#This Row],[HomeTeam]], _xlfn.TEXTJOIN(";", 1, $AV$31:$AV$40)), 0) &gt; 0, 1, 0)</f>
        <v>0</v>
      </c>
    </row>
    <row r="575" spans="1:40"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(($AX$11)*IF(Table2[[#This Row],[CorrectWinnerPrediction]]="Y", 1, 0))+(($AX$12)*IF(Table2[[#This Row],[CorrectAwayScorePrediction]]="Y", 1, 0))+(($AX$13)*IF(Table2[[#This Row],[CorrectHomeScorePrediction]]="Y", 1, 0))</f>
        <v>0</v>
      </c>
      <c r="AD5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$AV$31:$AV$40)), 0) &gt; 0, 1, 0) + IF(IFERROR(FIND(Table2[[#This Row],[HomeTeam]], _xlfn.TEXTJOIN(";", 1, $AV$31:$AV$40)), 0) &gt; 0, 1, 0)</f>
        <v>0</v>
      </c>
    </row>
    <row r="576" spans="1:40"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(($AX$11)*IF(Table2[[#This Row],[CorrectWinnerPrediction]]="Y", 1, 0))+(($AX$12)*IF(Table2[[#This Row],[CorrectAwayScorePrediction]]="Y", 1, 0))+(($AX$13)*IF(Table2[[#This Row],[CorrectHomeScorePrediction]]="Y", 1, 0))</f>
        <v>0.9</v>
      </c>
      <c r="AD5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$AV$31:$AV$40)), 0) &gt; 0, 1, 0) + IF(IFERROR(FIND(Table2[[#This Row],[HomeTeam]], _xlfn.TEXTJOIN(";", 1, $AV$31:$AV$40)), 0) &gt; 0, 1, 0)</f>
        <v>2</v>
      </c>
    </row>
    <row r="577" spans="1:40"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(($AX$11)*IF(Table2[[#This Row],[CorrectWinnerPrediction]]="Y", 1, 0))+(($AX$12)*IF(Table2[[#This Row],[CorrectAwayScorePrediction]]="Y", 1, 0))+(($AX$13)*IF(Table2[[#This Row],[CorrectHomeScorePrediction]]="Y", 1, 0))</f>
        <v>0</v>
      </c>
      <c r="AD5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$AV$31:$AV$40)), 0) &gt; 0, 1, 0) + IF(IFERROR(FIND(Table2[[#This Row],[HomeTeam]], _xlfn.TEXTJOIN(";", 1, $AV$31:$AV$40)), 0) &gt; 0, 1, 0)</f>
        <v>0</v>
      </c>
    </row>
    <row r="578" spans="1:40"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(($AX$11)*IF(Table2[[#This Row],[CorrectWinnerPrediction]]="Y", 1, 0))+(($AX$12)*IF(Table2[[#This Row],[CorrectAwayScorePrediction]]="Y", 1, 0))+(($AX$13)*IF(Table2[[#This Row],[CorrectHomeScorePrediction]]="Y", 1, 0))</f>
        <v>0.8</v>
      </c>
      <c r="AD57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$AV$31:$AV$40)), 0) &gt; 0, 1, 0) + IF(IFERROR(FIND(Table2[[#This Row],[HomeTeam]], _xlfn.TEXTJOIN(";", 1, $AV$31:$AV$40)), 0) &gt; 0, 1, 0)</f>
        <v>1</v>
      </c>
    </row>
    <row r="579" spans="1:40"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(($AX$11)*IF(Table2[[#This Row],[CorrectWinnerPrediction]]="Y", 1, 0))+(($AX$12)*IF(Table2[[#This Row],[CorrectAwayScorePrediction]]="Y", 1, 0))+(($AX$13)*IF(Table2[[#This Row],[CorrectHomeScorePrediction]]="Y", 1, 0))</f>
        <v>0.8</v>
      </c>
      <c r="AD5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$AV$31:$AV$40)), 0) &gt; 0, 1, 0) + IF(IFERROR(FIND(Table2[[#This Row],[HomeTeam]], _xlfn.TEXTJOIN(";", 1, $AV$31:$AV$40)), 0) &gt; 0, 1, 0)</f>
        <v>0</v>
      </c>
    </row>
    <row r="580" spans="1:40"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(($AX$11)*IF(Table2[[#This Row],[CorrectWinnerPrediction]]="Y", 1, 0))+(($AX$12)*IF(Table2[[#This Row],[CorrectAwayScorePrediction]]="Y", 1, 0))+(($AX$13)*IF(Table2[[#This Row],[CorrectHomeScorePrediction]]="Y", 1, 0))</f>
        <v>0.1</v>
      </c>
      <c r="AD5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$AV$31:$AV$40)), 0) &gt; 0, 1, 0) + IF(IFERROR(FIND(Table2[[#This Row],[HomeTeam]], _xlfn.TEXTJOIN(";", 1, $AV$31:$AV$40)), 0) &gt; 0, 1, 0)</f>
        <v>1</v>
      </c>
    </row>
    <row r="581" spans="1:40"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(($AX$11)*IF(Table2[[#This Row],[CorrectWinnerPrediction]]="Y", 1, 0))+(($AX$12)*IF(Table2[[#This Row],[CorrectAwayScorePrediction]]="Y", 1, 0))+(($AX$13)*IF(Table2[[#This Row],[CorrectHomeScorePrediction]]="Y", 1, 0))</f>
        <v>0</v>
      </c>
      <c r="AD5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$AV$31:$AV$40)), 0) &gt; 0, 1, 0) + IF(IFERROR(FIND(Table2[[#This Row],[HomeTeam]], _xlfn.TEXTJOIN(";", 1, $AV$31:$AV$40)), 0) &gt; 0, 1, 0)</f>
        <v>0</v>
      </c>
    </row>
    <row r="582" spans="1:40"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(($AX$11)*IF(Table2[[#This Row],[CorrectWinnerPrediction]]="Y", 1, 0))+(($AX$12)*IF(Table2[[#This Row],[CorrectAwayScorePrediction]]="Y", 1, 0))+(($AX$13)*IF(Table2[[#This Row],[CorrectHomeScorePrediction]]="Y", 1, 0))</f>
        <v>0.8</v>
      </c>
      <c r="AD5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$AV$31:$AV$40)), 0) &gt; 0, 1, 0) + IF(IFERROR(FIND(Table2[[#This Row],[HomeTeam]], _xlfn.TEXTJOIN(";", 1, $AV$31:$AV$40)), 0) &gt; 0, 1, 0)</f>
        <v>1</v>
      </c>
    </row>
    <row r="583" spans="1:40"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(($AX$11)*IF(Table2[[#This Row],[CorrectWinnerPrediction]]="Y", 1, 0))+(($AX$12)*IF(Table2[[#This Row],[CorrectAwayScorePrediction]]="Y", 1, 0))+(($AX$13)*IF(Table2[[#This Row],[CorrectHomeScorePrediction]]="Y", 1, 0))</f>
        <v>0.9</v>
      </c>
      <c r="AD5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$AV$31:$AV$40)), 0) &gt; 0, 1, 0) + IF(IFERROR(FIND(Table2[[#This Row],[HomeTeam]], _xlfn.TEXTJOIN(";", 1, $AV$31:$AV$40)), 0) &gt; 0, 1, 0)</f>
        <v>0</v>
      </c>
    </row>
    <row r="584" spans="1:40"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(($AX$11)*IF(Table2[[#This Row],[CorrectWinnerPrediction]]="Y", 1, 0))+(($AX$12)*IF(Table2[[#This Row],[CorrectAwayScorePrediction]]="Y", 1, 0))+(($AX$13)*IF(Table2[[#This Row],[CorrectHomeScorePrediction]]="Y", 1, 0))</f>
        <v>0</v>
      </c>
      <c r="AD5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$AV$31:$AV$40)), 0) &gt; 0, 1, 0) + IF(IFERROR(FIND(Table2[[#This Row],[HomeTeam]], _xlfn.TEXTJOIN(";", 1, $AV$31:$AV$40)), 0) &gt; 0, 1, 0)</f>
        <v>0</v>
      </c>
    </row>
    <row r="585" spans="1:40"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(($AX$11)*IF(Table2[[#This Row],[CorrectWinnerPrediction]]="Y", 1, 0))+(($AX$12)*IF(Table2[[#This Row],[CorrectAwayScorePrediction]]="Y", 1, 0))+(($AX$13)*IF(Table2[[#This Row],[CorrectHomeScorePrediction]]="Y", 1, 0))</f>
        <v>0</v>
      </c>
      <c r="AD5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$AV$31:$AV$40)), 0) &gt; 0, 1, 0) + IF(IFERROR(FIND(Table2[[#This Row],[HomeTeam]], _xlfn.TEXTJOIN(";", 1, $AV$31:$AV$40)), 0) &gt; 0, 1, 0)</f>
        <v>1</v>
      </c>
    </row>
    <row r="586" spans="1:40"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(($AX$11)*IF(Table2[[#This Row],[CorrectWinnerPrediction]]="Y", 1, 0))+(($AX$12)*IF(Table2[[#This Row],[CorrectAwayScorePrediction]]="Y", 1, 0))+(($AX$13)*IF(Table2[[#This Row],[CorrectHomeScorePrediction]]="Y", 1, 0))</f>
        <v>0</v>
      </c>
      <c r="AD5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$AV$31:$AV$40)), 0) &gt; 0, 1, 0) + IF(IFERROR(FIND(Table2[[#This Row],[HomeTeam]], _xlfn.TEXTJOIN(";", 1, $AV$31:$AV$40)), 0) &gt; 0, 1, 0)</f>
        <v>1</v>
      </c>
    </row>
    <row r="587" spans="1:40"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(($AX$11)*IF(Table2[[#This Row],[CorrectWinnerPrediction]]="Y", 1, 0))+(($AX$12)*IF(Table2[[#This Row],[CorrectAwayScorePrediction]]="Y", 1, 0))+(($AX$13)*IF(Table2[[#This Row],[CorrectHomeScorePrediction]]="Y", 1, 0))</f>
        <v>0.8</v>
      </c>
      <c r="AD58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$AV$31:$AV$40)), 0) &gt; 0, 1, 0) + IF(IFERROR(FIND(Table2[[#This Row],[HomeTeam]], _xlfn.TEXTJOIN(";", 1, $AV$31:$AV$40)), 0) &gt; 0, 1, 0)</f>
        <v>0</v>
      </c>
    </row>
    <row r="588" spans="1:40"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(($AX$11)*IF(Table2[[#This Row],[CorrectWinnerPrediction]]="Y", 1, 0))+(($AX$12)*IF(Table2[[#This Row],[CorrectAwayScorePrediction]]="Y", 1, 0))+(($AX$13)*IF(Table2[[#This Row],[CorrectHomeScorePrediction]]="Y", 1, 0))</f>
        <v>0.8</v>
      </c>
      <c r="AD5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$AV$31:$AV$40)), 0) &gt; 0, 1, 0) + IF(IFERROR(FIND(Table2[[#This Row],[HomeTeam]], _xlfn.TEXTJOIN(";", 1, $AV$31:$AV$40)), 0) &gt; 0, 1, 0)</f>
        <v>0</v>
      </c>
    </row>
    <row r="589" spans="1:40"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(($AX$11)*IF(Table2[[#This Row],[CorrectWinnerPrediction]]="Y", 1, 0))+(($AX$12)*IF(Table2[[#This Row],[CorrectAwayScorePrediction]]="Y", 1, 0))+(($AX$13)*IF(Table2[[#This Row],[CorrectHomeScorePrediction]]="Y", 1, 0))</f>
        <v>0.9</v>
      </c>
      <c r="AD5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$AV$31:$AV$40)), 0) &gt; 0, 1, 0) + IF(IFERROR(FIND(Table2[[#This Row],[HomeTeam]], _xlfn.TEXTJOIN(";", 1, $AV$31:$AV$40)), 0) &gt; 0, 1, 0)</f>
        <v>1</v>
      </c>
    </row>
    <row r="590" spans="1:40"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(($AX$11)*IF(Table2[[#This Row],[CorrectWinnerPrediction]]="Y", 1, 0))+(($AX$12)*IF(Table2[[#This Row],[CorrectAwayScorePrediction]]="Y", 1, 0))+(($AX$13)*IF(Table2[[#This Row],[CorrectHomeScorePrediction]]="Y", 1, 0))</f>
        <v>0</v>
      </c>
      <c r="AD5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$AV$31:$AV$40)), 0) &gt; 0, 1, 0) + IF(IFERROR(FIND(Table2[[#This Row],[HomeTeam]], _xlfn.TEXTJOIN(";", 1, $AV$31:$AV$40)), 0) &gt; 0, 1, 0)</f>
        <v>0</v>
      </c>
    </row>
    <row r="591" spans="1:40"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(($AX$11)*IF(Table2[[#This Row],[CorrectWinnerPrediction]]="Y", 1, 0))+(($AX$12)*IF(Table2[[#This Row],[CorrectAwayScorePrediction]]="Y", 1, 0))+(($AX$13)*IF(Table2[[#This Row],[CorrectHomeScorePrediction]]="Y", 1, 0))</f>
        <v>0.8</v>
      </c>
      <c r="AD5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$AV$31:$AV$40)), 0) &gt; 0, 1, 0) + IF(IFERROR(FIND(Table2[[#This Row],[HomeTeam]], _xlfn.TEXTJOIN(";", 1, $AV$31:$AV$40)), 0) &gt; 0, 1, 0)</f>
        <v>0</v>
      </c>
    </row>
    <row r="592" spans="1:40"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(($AX$11)*IF(Table2[[#This Row],[CorrectWinnerPrediction]]="Y", 1, 0))+(($AX$12)*IF(Table2[[#This Row],[CorrectAwayScorePrediction]]="Y", 1, 0))+(($AX$13)*IF(Table2[[#This Row],[CorrectHomeScorePrediction]]="Y", 1, 0))</f>
        <v>0.8</v>
      </c>
      <c r="AD5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$AV$31:$AV$40)), 0) &gt; 0, 1, 0) + IF(IFERROR(FIND(Table2[[#This Row],[HomeTeam]], _xlfn.TEXTJOIN(";", 1, $AV$31:$AV$40)), 0) &gt; 0, 1, 0)</f>
        <v>1</v>
      </c>
    </row>
    <row r="593" spans="1:40"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(($AX$11)*IF(Table2[[#This Row],[CorrectWinnerPrediction]]="Y", 1, 0))+(($AX$12)*IF(Table2[[#This Row],[CorrectAwayScorePrediction]]="Y", 1, 0))+(($AX$13)*IF(Table2[[#This Row],[CorrectHomeScorePrediction]]="Y", 1, 0))</f>
        <v>0.1</v>
      </c>
      <c r="AD5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$AV$31:$AV$40)), 0) &gt; 0, 1, 0) + IF(IFERROR(FIND(Table2[[#This Row],[HomeTeam]], _xlfn.TEXTJOIN(";", 1, $AV$31:$AV$40)), 0) &gt; 0, 1, 0)</f>
        <v>1</v>
      </c>
    </row>
    <row r="594" spans="1:40"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(($AX$11)*IF(Table2[[#This Row],[CorrectWinnerPrediction]]="Y", 1, 0))+(($AX$12)*IF(Table2[[#This Row],[CorrectAwayScorePrediction]]="Y", 1, 0))+(($AX$13)*IF(Table2[[#This Row],[CorrectHomeScorePrediction]]="Y", 1, 0))</f>
        <v>0</v>
      </c>
      <c r="AD5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$AV$31:$AV$40)), 0) &gt; 0, 1, 0) + IF(IFERROR(FIND(Table2[[#This Row],[HomeTeam]], _xlfn.TEXTJOIN(";", 1, $AV$31:$AV$40)), 0) &gt; 0, 1, 0)</f>
        <v>0</v>
      </c>
    </row>
    <row r="595" spans="1:40"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(($AX$11)*IF(Table2[[#This Row],[CorrectWinnerPrediction]]="Y", 1, 0))+(($AX$12)*IF(Table2[[#This Row],[CorrectAwayScorePrediction]]="Y", 1, 0))+(($AX$13)*IF(Table2[[#This Row],[CorrectHomeScorePrediction]]="Y", 1, 0))</f>
        <v>0</v>
      </c>
      <c r="AD5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$AV$31:$AV$40)), 0) &gt; 0, 1, 0) + IF(IFERROR(FIND(Table2[[#This Row],[HomeTeam]], _xlfn.TEXTJOIN(";", 1, $AV$31:$AV$40)), 0) &gt; 0, 1, 0)</f>
        <v>0</v>
      </c>
    </row>
    <row r="596" spans="1:40"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(($AX$11)*IF(Table2[[#This Row],[CorrectWinnerPrediction]]="Y", 1, 0))+(($AX$12)*IF(Table2[[#This Row],[CorrectAwayScorePrediction]]="Y", 1, 0))+(($AX$13)*IF(Table2[[#This Row],[CorrectHomeScorePrediction]]="Y", 1, 0))</f>
        <v>0.9</v>
      </c>
      <c r="AD5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$AV$31:$AV$40)), 0) &gt; 0, 1, 0) + IF(IFERROR(FIND(Table2[[#This Row],[HomeTeam]], _xlfn.TEXTJOIN(";", 1, $AV$31:$AV$40)), 0) &gt; 0, 1, 0)</f>
        <v>0</v>
      </c>
    </row>
    <row r="597" spans="1:40"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(($AX$11)*IF(Table2[[#This Row],[CorrectWinnerPrediction]]="Y", 1, 0))+(($AX$12)*IF(Table2[[#This Row],[CorrectAwayScorePrediction]]="Y", 1, 0))+(($AX$13)*IF(Table2[[#This Row],[CorrectHomeScorePrediction]]="Y", 1, 0))</f>
        <v>0.9</v>
      </c>
      <c r="AD5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$AV$31:$AV$40)), 0) &gt; 0, 1, 0) + IF(IFERROR(FIND(Table2[[#This Row],[HomeTeam]], _xlfn.TEXTJOIN(";", 1, $AV$31:$AV$40)), 0) &gt; 0, 1, 0)</f>
        <v>0</v>
      </c>
    </row>
    <row r="598" spans="1:40"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(($AX$11)*IF(Table2[[#This Row],[CorrectWinnerPrediction]]="Y", 1, 0))+(($AX$12)*IF(Table2[[#This Row],[CorrectAwayScorePrediction]]="Y", 1, 0))+(($AX$13)*IF(Table2[[#This Row],[CorrectHomeScorePrediction]]="Y", 1, 0))</f>
        <v>0.9</v>
      </c>
      <c r="AD5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$AV$31:$AV$40)), 0) &gt; 0, 1, 0) + IF(IFERROR(FIND(Table2[[#This Row],[HomeTeam]], _xlfn.TEXTJOIN(";", 1, $AV$31:$AV$40)), 0) &gt; 0, 1, 0)</f>
        <v>0</v>
      </c>
    </row>
    <row r="599" spans="1:40"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(($AX$11)*IF(Table2[[#This Row],[CorrectWinnerPrediction]]="Y", 1, 0))+(($AX$12)*IF(Table2[[#This Row],[CorrectAwayScorePrediction]]="Y", 1, 0))+(($AX$13)*IF(Table2[[#This Row],[CorrectHomeScorePrediction]]="Y", 1, 0))</f>
        <v>1</v>
      </c>
      <c r="AD5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$AV$31:$AV$40)), 0) &gt; 0, 1, 0) + IF(IFERROR(FIND(Table2[[#This Row],[HomeTeam]], _xlfn.TEXTJOIN(";", 1, $AV$31:$AV$40)), 0) &gt; 0, 1, 0)</f>
        <v>1</v>
      </c>
    </row>
    <row r="600" spans="1:40"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(($AX$11)*IF(Table2[[#This Row],[CorrectWinnerPrediction]]="Y", 1, 0))+(($AX$12)*IF(Table2[[#This Row],[CorrectAwayScorePrediction]]="Y", 1, 0))+(($AX$13)*IF(Table2[[#This Row],[CorrectHomeScorePrediction]]="Y", 1, 0))</f>
        <v>0.8</v>
      </c>
      <c r="AD6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$AV$31:$AV$40)), 0) &gt; 0, 1, 0) + IF(IFERROR(FIND(Table2[[#This Row],[HomeTeam]], _xlfn.TEXTJOIN(";", 1, $AV$31:$AV$40)), 0) &gt; 0, 1, 0)</f>
        <v>0</v>
      </c>
    </row>
    <row r="601" spans="1:40"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(($AX$11)*IF(Table2[[#This Row],[CorrectWinnerPrediction]]="Y", 1, 0))+(($AX$12)*IF(Table2[[#This Row],[CorrectAwayScorePrediction]]="Y", 1, 0))+(($AX$13)*IF(Table2[[#This Row],[CorrectHomeScorePrediction]]="Y", 1, 0))</f>
        <v>0</v>
      </c>
      <c r="AD6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$AV$31:$AV$40)), 0) &gt; 0, 1, 0) + IF(IFERROR(FIND(Table2[[#This Row],[HomeTeam]], _xlfn.TEXTJOIN(";", 1, $AV$31:$AV$40)), 0) &gt; 0, 1, 0)</f>
        <v>0</v>
      </c>
    </row>
    <row r="602" spans="1:40"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(($AX$11)*IF(Table2[[#This Row],[CorrectWinnerPrediction]]="Y", 1, 0))+(($AX$12)*IF(Table2[[#This Row],[CorrectAwayScorePrediction]]="Y", 1, 0))+(($AX$13)*IF(Table2[[#This Row],[CorrectHomeScorePrediction]]="Y", 1, 0))</f>
        <v>0.8</v>
      </c>
      <c r="AD6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$AV$31:$AV$40)), 0) &gt; 0, 1, 0) + IF(IFERROR(FIND(Table2[[#This Row],[HomeTeam]], _xlfn.TEXTJOIN(";", 1, $AV$31:$AV$40)), 0) &gt; 0, 1, 0)</f>
        <v>2</v>
      </c>
    </row>
    <row r="603" spans="1:40"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(($AX$11)*IF(Table2[[#This Row],[CorrectWinnerPrediction]]="Y", 1, 0))+(($AX$12)*IF(Table2[[#This Row],[CorrectAwayScorePrediction]]="Y", 1, 0))+(($AX$13)*IF(Table2[[#This Row],[CorrectHomeScorePrediction]]="Y", 1, 0))</f>
        <v>0</v>
      </c>
      <c r="AD60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$AV$31:$AV$40)), 0) &gt; 0, 1, 0) + IF(IFERROR(FIND(Table2[[#This Row],[HomeTeam]], _xlfn.TEXTJOIN(";", 1, $AV$31:$AV$40)), 0) &gt; 0, 1, 0)</f>
        <v>1</v>
      </c>
    </row>
    <row r="604" spans="1:40"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(($AX$11)*IF(Table2[[#This Row],[CorrectWinnerPrediction]]="Y", 1, 0))+(($AX$12)*IF(Table2[[#This Row],[CorrectAwayScorePrediction]]="Y", 1, 0))+(($AX$13)*IF(Table2[[#This Row],[CorrectHomeScorePrediction]]="Y", 1, 0))</f>
        <v>0.8</v>
      </c>
      <c r="AD604"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$AV$31:$AV$40)), 0) &gt; 0, 1, 0) + IF(IFERROR(FIND(Table2[[#This Row],[HomeTeam]], _xlfn.TEXTJOIN(";", 1, $AV$31:$AV$40)), 0) &gt; 0, 1, 0)</f>
        <v>0</v>
      </c>
    </row>
    <row r="605" spans="1:40"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(($AX$11)*IF(Table2[[#This Row],[CorrectWinnerPrediction]]="Y", 1, 0))+(($AX$12)*IF(Table2[[#This Row],[CorrectAwayScorePrediction]]="Y", 1, 0))+(($AX$13)*IF(Table2[[#This Row],[CorrectHomeScorePrediction]]="Y", 1, 0))</f>
        <v>0.1</v>
      </c>
      <c r="AD6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$AV$31:$AV$40)), 0) &gt; 0, 1, 0) + IF(IFERROR(FIND(Table2[[#This Row],[HomeTeam]], _xlfn.TEXTJOIN(";", 1, $AV$31:$AV$40)), 0) &gt; 0, 1, 0)</f>
        <v>0</v>
      </c>
    </row>
    <row r="606" spans="1:40"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(($AX$11)*IF(Table2[[#This Row],[CorrectWinnerPrediction]]="Y", 1, 0))+(($AX$12)*IF(Table2[[#This Row],[CorrectAwayScorePrediction]]="Y", 1, 0))+(($AX$13)*IF(Table2[[#This Row],[CorrectHomeScorePrediction]]="Y", 1, 0))</f>
        <v>0.1</v>
      </c>
      <c r="AD6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$AV$31:$AV$40)), 0) &gt; 0, 1, 0) + IF(IFERROR(FIND(Table2[[#This Row],[HomeTeam]], _xlfn.TEXTJOIN(";", 1, $AV$31:$AV$40)), 0) &gt; 0, 1, 0)</f>
        <v>0</v>
      </c>
    </row>
    <row r="607" spans="1:40"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(($AX$11)*IF(Table2[[#This Row],[CorrectWinnerPrediction]]="Y", 1, 0))+(($AX$12)*IF(Table2[[#This Row],[CorrectAwayScorePrediction]]="Y", 1, 0))+(($AX$13)*IF(Table2[[#This Row],[CorrectHomeScorePrediction]]="Y", 1, 0))</f>
        <v>0</v>
      </c>
      <c r="AD6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$AV$31:$AV$40)), 0) &gt; 0, 1, 0) + IF(IFERROR(FIND(Table2[[#This Row],[HomeTeam]], _xlfn.TEXTJOIN(";", 1, $AV$31:$AV$40)), 0) &gt; 0, 1, 0)</f>
        <v>0</v>
      </c>
    </row>
    <row r="608" spans="1:40"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(($AX$11)*IF(Table2[[#This Row],[CorrectWinnerPrediction]]="Y", 1, 0))+(($AX$12)*IF(Table2[[#This Row],[CorrectAwayScorePrediction]]="Y", 1, 0))+(($AX$13)*IF(Table2[[#This Row],[CorrectHomeScorePrediction]]="Y", 1, 0))</f>
        <v>0</v>
      </c>
      <c r="AD6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$AV$31:$AV$40)), 0) &gt; 0, 1, 0) + IF(IFERROR(FIND(Table2[[#This Row],[HomeTeam]], _xlfn.TEXTJOIN(";", 1, $AV$31:$AV$40)), 0) &gt; 0, 1, 0)</f>
        <v>0</v>
      </c>
    </row>
    <row r="609" spans="1:40"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(($AX$11)*IF(Table2[[#This Row],[CorrectWinnerPrediction]]="Y", 1, 0))+(($AX$12)*IF(Table2[[#This Row],[CorrectAwayScorePrediction]]="Y", 1, 0))+(($AX$13)*IF(Table2[[#This Row],[CorrectHomeScorePrediction]]="Y", 1, 0))</f>
        <v>0.9</v>
      </c>
      <c r="AD6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$AV$31:$AV$40)), 0) &gt; 0, 1, 0) + IF(IFERROR(FIND(Table2[[#This Row],[HomeTeam]], _xlfn.TEXTJOIN(";", 1, $AV$31:$AV$40)), 0) &gt; 0, 1, 0)</f>
        <v>1</v>
      </c>
    </row>
    <row r="610" spans="1:40"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(($AX$11)*IF(Table2[[#This Row],[CorrectWinnerPrediction]]="Y", 1, 0))+(($AX$12)*IF(Table2[[#This Row],[CorrectAwayScorePrediction]]="Y", 1, 0))+(($AX$13)*IF(Table2[[#This Row],[CorrectHomeScorePrediction]]="Y", 1, 0))</f>
        <v>1</v>
      </c>
      <c r="AD6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$AV$31:$AV$40)), 0) &gt; 0, 1, 0) + IF(IFERROR(FIND(Table2[[#This Row],[HomeTeam]], _xlfn.TEXTJOIN(";", 1, $AV$31:$AV$40)), 0) &gt; 0, 1, 0)</f>
        <v>1</v>
      </c>
    </row>
    <row r="611" spans="1:40"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(($AX$11)*IF(Table2[[#This Row],[CorrectWinnerPrediction]]="Y", 1, 0))+(($AX$12)*IF(Table2[[#This Row],[CorrectAwayScorePrediction]]="Y", 1, 0))+(($AX$13)*IF(Table2[[#This Row],[CorrectHomeScorePrediction]]="Y", 1, 0))</f>
        <v>0.1</v>
      </c>
      <c r="AD6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$AV$31:$AV$40)), 0) &gt; 0, 1, 0) + IF(IFERROR(FIND(Table2[[#This Row],[HomeTeam]], _xlfn.TEXTJOIN(";", 1, $AV$31:$AV$40)), 0) &gt; 0, 1, 0)</f>
        <v>1</v>
      </c>
    </row>
    <row r="612" spans="1:40"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(($AX$11)*IF(Table2[[#This Row],[CorrectWinnerPrediction]]="Y", 1, 0))+(($AX$12)*IF(Table2[[#This Row],[CorrectAwayScorePrediction]]="Y", 1, 0))+(($AX$13)*IF(Table2[[#This Row],[CorrectHomeScorePrediction]]="Y", 1, 0))</f>
        <v>0.1</v>
      </c>
      <c r="AD6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$AV$31:$AV$40)), 0) &gt; 0, 1, 0) + IF(IFERROR(FIND(Table2[[#This Row],[HomeTeam]], _xlfn.TEXTJOIN(";", 1, $AV$31:$AV$40)), 0) &gt; 0, 1, 0)</f>
        <v>0</v>
      </c>
    </row>
    <row r="613" spans="1:40"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(($AX$11)*IF(Table2[[#This Row],[CorrectWinnerPrediction]]="Y", 1, 0))+(($AX$12)*IF(Table2[[#This Row],[CorrectAwayScorePrediction]]="Y", 1, 0))+(($AX$13)*IF(Table2[[#This Row],[CorrectHomeScorePrediction]]="Y", 1, 0))</f>
        <v>0</v>
      </c>
      <c r="AD6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$AV$31:$AV$40)), 0) &gt; 0, 1, 0) + IF(IFERROR(FIND(Table2[[#This Row],[HomeTeam]], _xlfn.TEXTJOIN(";", 1, $AV$31:$AV$40)), 0) &gt; 0, 1, 0)</f>
        <v>1</v>
      </c>
    </row>
    <row r="614" spans="1:40"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(($AX$11)*IF(Table2[[#This Row],[CorrectWinnerPrediction]]="Y", 1, 0))+(($AX$12)*IF(Table2[[#This Row],[CorrectAwayScorePrediction]]="Y", 1, 0))+(($AX$13)*IF(Table2[[#This Row],[CorrectHomeScorePrediction]]="Y", 1, 0))</f>
        <v>0.9</v>
      </c>
      <c r="AD6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$AV$31:$AV$40)), 0) &gt; 0, 1, 0) + IF(IFERROR(FIND(Table2[[#This Row],[HomeTeam]], _xlfn.TEXTJOIN(";", 1, $AV$31:$AV$40)), 0) &gt; 0, 1, 0)</f>
        <v>0</v>
      </c>
    </row>
    <row r="615" spans="1:40"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(($AX$11)*IF(Table2[[#This Row],[CorrectWinnerPrediction]]="Y", 1, 0))+(($AX$12)*IF(Table2[[#This Row],[CorrectAwayScorePrediction]]="Y", 1, 0))+(($AX$13)*IF(Table2[[#This Row],[CorrectHomeScorePrediction]]="Y", 1, 0))</f>
        <v>0.9</v>
      </c>
      <c r="AD6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$AV$31:$AV$40)), 0) &gt; 0, 1, 0) + IF(IFERROR(FIND(Table2[[#This Row],[HomeTeam]], _xlfn.TEXTJOIN(";", 1, $AV$31:$AV$40)), 0) &gt; 0, 1, 0)</f>
        <v>1</v>
      </c>
    </row>
    <row r="616" spans="1:40"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(($AX$11)*IF(Table2[[#This Row],[CorrectWinnerPrediction]]="Y", 1, 0))+(($AX$12)*IF(Table2[[#This Row],[CorrectAwayScorePrediction]]="Y", 1, 0))+(($AX$13)*IF(Table2[[#This Row],[CorrectHomeScorePrediction]]="Y", 1, 0))</f>
        <v>0.1</v>
      </c>
      <c r="AD61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$AV$31:$AV$40)), 0) &gt; 0, 1, 0) + IF(IFERROR(FIND(Table2[[#This Row],[HomeTeam]], _xlfn.TEXTJOIN(";", 1, $AV$31:$AV$40)), 0) &gt; 0, 1, 0)</f>
        <v>0</v>
      </c>
    </row>
    <row r="617" spans="1:40"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(($AX$11)*IF(Table2[[#This Row],[CorrectWinnerPrediction]]="Y", 1, 0))+(($AX$12)*IF(Table2[[#This Row],[CorrectAwayScorePrediction]]="Y", 1, 0))+(($AX$13)*IF(Table2[[#This Row],[CorrectHomeScorePrediction]]="Y", 1, 0))</f>
        <v>0.9</v>
      </c>
      <c r="AD6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$AV$31:$AV$40)), 0) &gt; 0, 1, 0) + IF(IFERROR(FIND(Table2[[#This Row],[HomeTeam]], _xlfn.TEXTJOIN(";", 1, $AV$31:$AV$40)), 0) &gt; 0, 1, 0)</f>
        <v>0</v>
      </c>
    </row>
    <row r="618" spans="1:40"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(($AX$11)*IF(Table2[[#This Row],[CorrectWinnerPrediction]]="Y", 1, 0))+(($AX$12)*IF(Table2[[#This Row],[CorrectAwayScorePrediction]]="Y", 1, 0))+(($AX$13)*IF(Table2[[#This Row],[CorrectHomeScorePrediction]]="Y", 1, 0))</f>
        <v>0.8</v>
      </c>
      <c r="AD6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$AV$31:$AV$40)), 0) &gt; 0, 1, 0) + IF(IFERROR(FIND(Table2[[#This Row],[HomeTeam]], _xlfn.TEXTJOIN(";", 1, $AV$31:$AV$40)), 0) &gt; 0, 1, 0)</f>
        <v>1</v>
      </c>
    </row>
    <row r="619" spans="1:40"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(($AX$11)*IF(Table2[[#This Row],[CorrectWinnerPrediction]]="Y", 1, 0))+(($AX$12)*IF(Table2[[#This Row],[CorrectAwayScorePrediction]]="Y", 1, 0))+(($AX$13)*IF(Table2[[#This Row],[CorrectHomeScorePrediction]]="Y", 1, 0))</f>
        <v>0</v>
      </c>
      <c r="AD6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$AV$31:$AV$40)), 0) &gt; 0, 1, 0) + IF(IFERROR(FIND(Table2[[#This Row],[HomeTeam]], _xlfn.TEXTJOIN(";", 1, $AV$31:$AV$40)), 0) &gt; 0, 1, 0)</f>
        <v>1</v>
      </c>
    </row>
    <row r="620" spans="1:40"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(($AX$11)*IF(Table2[[#This Row],[CorrectWinnerPrediction]]="Y", 1, 0))+(($AX$12)*IF(Table2[[#This Row],[CorrectAwayScorePrediction]]="Y", 1, 0))+(($AX$13)*IF(Table2[[#This Row],[CorrectHomeScorePrediction]]="Y", 1, 0))</f>
        <v>0.9</v>
      </c>
      <c r="AD6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$AV$31:$AV$40)), 0) &gt; 0, 1, 0) + IF(IFERROR(FIND(Table2[[#This Row],[HomeTeam]], _xlfn.TEXTJOIN(";", 1, $AV$31:$AV$40)), 0) &gt; 0, 1, 0)</f>
        <v>1</v>
      </c>
    </row>
    <row r="621" spans="1:40"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(($AX$11)*IF(Table2[[#This Row],[CorrectWinnerPrediction]]="Y", 1, 0))+(($AX$12)*IF(Table2[[#This Row],[CorrectAwayScorePrediction]]="Y", 1, 0))+(($AX$13)*IF(Table2[[#This Row],[CorrectHomeScorePrediction]]="Y", 1, 0))</f>
        <v>0</v>
      </c>
      <c r="AD6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$AV$31:$AV$40)), 0) &gt; 0, 1, 0) + IF(IFERROR(FIND(Table2[[#This Row],[HomeTeam]], _xlfn.TEXTJOIN(";", 1, $AV$31:$AV$40)), 0) &gt; 0, 1, 0)</f>
        <v>1</v>
      </c>
    </row>
    <row r="622" spans="1:40"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(($AX$11)*IF(Table2[[#This Row],[CorrectWinnerPrediction]]="Y", 1, 0))+(($AX$12)*IF(Table2[[#This Row],[CorrectAwayScorePrediction]]="Y", 1, 0))+(($AX$13)*IF(Table2[[#This Row],[CorrectHomeScorePrediction]]="Y", 1, 0))</f>
        <v>0.8</v>
      </c>
      <c r="AD6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$AV$31:$AV$40)), 0) &gt; 0, 1, 0) + IF(IFERROR(FIND(Table2[[#This Row],[HomeTeam]], _xlfn.TEXTJOIN(";", 1, $AV$31:$AV$40)), 0) &gt; 0, 1, 0)</f>
        <v>0</v>
      </c>
    </row>
    <row r="623" spans="1:40"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(($AX$11)*IF(Table2[[#This Row],[CorrectWinnerPrediction]]="Y", 1, 0))+(($AX$12)*IF(Table2[[#This Row],[CorrectAwayScorePrediction]]="Y", 1, 0))+(($AX$13)*IF(Table2[[#This Row],[CorrectHomeScorePrediction]]="Y", 1, 0))</f>
        <v>0</v>
      </c>
      <c r="AD6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$AV$31:$AV$40)), 0) &gt; 0, 1, 0) + IF(IFERROR(FIND(Table2[[#This Row],[HomeTeam]], _xlfn.TEXTJOIN(";", 1, $AV$31:$AV$40)), 0) &gt; 0, 1, 0)</f>
        <v>1</v>
      </c>
    </row>
    <row r="624" spans="1:40"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(($AX$11)*IF(Table2[[#This Row],[CorrectWinnerPrediction]]="Y", 1, 0))+(($AX$12)*IF(Table2[[#This Row],[CorrectAwayScorePrediction]]="Y", 1, 0))+(($AX$13)*IF(Table2[[#This Row],[CorrectHomeScorePrediction]]="Y", 1, 0))</f>
        <v>0</v>
      </c>
      <c r="AD6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$AV$31:$AV$40)), 0) &gt; 0, 1, 0) + IF(IFERROR(FIND(Table2[[#This Row],[HomeTeam]], _xlfn.TEXTJOIN(";", 1, $AV$31:$AV$40)), 0) &gt; 0, 1, 0)</f>
        <v>0</v>
      </c>
    </row>
    <row r="625" spans="1:40"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(($AX$11)*IF(Table2[[#This Row],[CorrectWinnerPrediction]]="Y", 1, 0))+(($AX$12)*IF(Table2[[#This Row],[CorrectAwayScorePrediction]]="Y", 1, 0))+(($AX$13)*IF(Table2[[#This Row],[CorrectHomeScorePrediction]]="Y", 1, 0))</f>
        <v>0.1</v>
      </c>
      <c r="AD6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$AV$31:$AV$40)), 0) &gt; 0, 1, 0) + IF(IFERROR(FIND(Table2[[#This Row],[HomeTeam]], _xlfn.TEXTJOIN(";", 1, $AV$31:$AV$40)), 0) &gt; 0, 1, 0)</f>
        <v>1</v>
      </c>
    </row>
    <row r="626" spans="1:40"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(($AX$11)*IF(Table2[[#This Row],[CorrectWinnerPrediction]]="Y", 1, 0))+(($AX$12)*IF(Table2[[#This Row],[CorrectAwayScorePrediction]]="Y", 1, 0))+(($AX$13)*IF(Table2[[#This Row],[CorrectHomeScorePrediction]]="Y", 1, 0))</f>
        <v>0.8</v>
      </c>
      <c r="AD6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$AV$31:$AV$40)), 0) &gt; 0, 1, 0) + IF(IFERROR(FIND(Table2[[#This Row],[HomeTeam]], _xlfn.TEXTJOIN(";", 1, $AV$31:$AV$40)), 0) &gt; 0, 1, 0)</f>
        <v>0</v>
      </c>
    </row>
    <row r="627" spans="1:40"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(($AX$11)*IF(Table2[[#This Row],[CorrectWinnerPrediction]]="Y", 1, 0))+(($AX$12)*IF(Table2[[#This Row],[CorrectAwayScorePrediction]]="Y", 1, 0))+(($AX$13)*IF(Table2[[#This Row],[CorrectHomeScorePrediction]]="Y", 1, 0))</f>
        <v>0.8</v>
      </c>
      <c r="AD6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$AV$31:$AV$40)), 0) &gt; 0, 1, 0) + IF(IFERROR(FIND(Table2[[#This Row],[HomeTeam]], _xlfn.TEXTJOIN(";", 1, $AV$31:$AV$40)), 0) &gt; 0, 1, 0)</f>
        <v>0</v>
      </c>
    </row>
    <row r="628" spans="1:40"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(($AX$11)*IF(Table2[[#This Row],[CorrectWinnerPrediction]]="Y", 1, 0))+(($AX$12)*IF(Table2[[#This Row],[CorrectAwayScorePrediction]]="Y", 1, 0))+(($AX$13)*IF(Table2[[#This Row],[CorrectHomeScorePrediction]]="Y", 1, 0))</f>
        <v>0</v>
      </c>
      <c r="AD6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$AV$31:$AV$40)), 0) &gt; 0, 1, 0) + IF(IFERROR(FIND(Table2[[#This Row],[HomeTeam]], _xlfn.TEXTJOIN(";", 1, $AV$31:$AV$40)), 0) &gt; 0, 1, 0)</f>
        <v>1</v>
      </c>
    </row>
    <row r="629" spans="1:40"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(($AX$11)*IF(Table2[[#This Row],[CorrectWinnerPrediction]]="Y", 1, 0))+(($AX$12)*IF(Table2[[#This Row],[CorrectAwayScorePrediction]]="Y", 1, 0))+(($AX$13)*IF(Table2[[#This Row],[CorrectHomeScorePrediction]]="Y", 1, 0))</f>
        <v>0</v>
      </c>
      <c r="AD6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$AV$31:$AV$40)), 0) &gt; 0, 1, 0) + IF(IFERROR(FIND(Table2[[#This Row],[HomeTeam]], _xlfn.TEXTJOIN(";", 1, $AV$31:$AV$40)), 0) &gt; 0, 1, 0)</f>
        <v>1</v>
      </c>
    </row>
    <row r="630" spans="1:40"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(($AX$11)*IF(Table2[[#This Row],[CorrectWinnerPrediction]]="Y", 1, 0))+(($AX$12)*IF(Table2[[#This Row],[CorrectAwayScorePrediction]]="Y", 1, 0))+(($AX$13)*IF(Table2[[#This Row],[CorrectHomeScorePrediction]]="Y", 1, 0))</f>
        <v>0.8</v>
      </c>
      <c r="AD6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$AV$31:$AV$40)), 0) &gt; 0, 1, 0) + IF(IFERROR(FIND(Table2[[#This Row],[HomeTeam]], _xlfn.TEXTJOIN(";", 1, $AV$31:$AV$40)), 0) &gt; 0, 1, 0)</f>
        <v>0</v>
      </c>
    </row>
    <row r="631" spans="1:40"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(($AX$11)*IF(Table2[[#This Row],[CorrectWinnerPrediction]]="Y", 1, 0))+(($AX$12)*IF(Table2[[#This Row],[CorrectAwayScorePrediction]]="Y", 1, 0))+(($AX$13)*IF(Table2[[#This Row],[CorrectHomeScorePrediction]]="Y", 1, 0))</f>
        <v>0.1</v>
      </c>
      <c r="AD6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$AV$31:$AV$40)), 0) &gt; 0, 1, 0) + IF(IFERROR(FIND(Table2[[#This Row],[HomeTeam]], _xlfn.TEXTJOIN(";", 1, $AV$31:$AV$40)), 0) &gt; 0, 1, 0)</f>
        <v>0</v>
      </c>
    </row>
    <row r="632" spans="1:40"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(($AX$11)*IF(Table2[[#This Row],[CorrectWinnerPrediction]]="Y", 1, 0))+(($AX$12)*IF(Table2[[#This Row],[CorrectAwayScorePrediction]]="Y", 1, 0))+(($AX$13)*IF(Table2[[#This Row],[CorrectHomeScorePrediction]]="Y", 1, 0))</f>
        <v>0.8</v>
      </c>
      <c r="AD6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$AV$31:$AV$40)), 0) &gt; 0, 1, 0) + IF(IFERROR(FIND(Table2[[#This Row],[HomeTeam]], _xlfn.TEXTJOIN(";", 1, $AV$31:$AV$40)), 0) &gt; 0, 1, 0)</f>
        <v>0</v>
      </c>
    </row>
    <row r="633" spans="1:40"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(($AX$11)*IF(Table2[[#This Row],[CorrectWinnerPrediction]]="Y", 1, 0))+(($AX$12)*IF(Table2[[#This Row],[CorrectAwayScorePrediction]]="Y", 1, 0))+(($AX$13)*IF(Table2[[#This Row],[CorrectHomeScorePrediction]]="Y", 1, 0))</f>
        <v>0.9</v>
      </c>
      <c r="AD63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$AV$31:$AV$40)), 0) &gt; 0, 1, 0) + IF(IFERROR(FIND(Table2[[#This Row],[HomeTeam]], _xlfn.TEXTJOIN(";", 1, $AV$31:$AV$40)), 0) &gt; 0, 1, 0)</f>
        <v>1</v>
      </c>
    </row>
    <row r="634" spans="1:40"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(($AX$11)*IF(Table2[[#This Row],[CorrectWinnerPrediction]]="Y", 1, 0))+(($AX$12)*IF(Table2[[#This Row],[CorrectAwayScorePrediction]]="Y", 1, 0))+(($AX$13)*IF(Table2[[#This Row],[CorrectHomeScorePrediction]]="Y", 1, 0))</f>
        <v>0.8</v>
      </c>
      <c r="AD6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$AV$31:$AV$40)), 0) &gt; 0, 1, 0) + IF(IFERROR(FIND(Table2[[#This Row],[HomeTeam]], _xlfn.TEXTJOIN(";", 1, $AV$31:$AV$40)), 0) &gt; 0, 1, 0)</f>
        <v>0</v>
      </c>
    </row>
    <row r="635" spans="1:40"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(($AX$11)*IF(Table2[[#This Row],[CorrectWinnerPrediction]]="Y", 1, 0))+(($AX$12)*IF(Table2[[#This Row],[CorrectAwayScorePrediction]]="Y", 1, 0))+(($AX$13)*IF(Table2[[#This Row],[CorrectHomeScorePrediction]]="Y", 1, 0))</f>
        <v>0</v>
      </c>
      <c r="AD6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$AV$31:$AV$40)), 0) &gt; 0, 1, 0) + IF(IFERROR(FIND(Table2[[#This Row],[HomeTeam]], _xlfn.TEXTJOIN(";", 1, $AV$31:$AV$40)), 0) &gt; 0, 1, 0)</f>
        <v>0</v>
      </c>
    </row>
    <row r="636" spans="1:40"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(($AX$11)*IF(Table2[[#This Row],[CorrectWinnerPrediction]]="Y", 1, 0))+(($AX$12)*IF(Table2[[#This Row],[CorrectAwayScorePrediction]]="Y", 1, 0))+(($AX$13)*IF(Table2[[#This Row],[CorrectHomeScorePrediction]]="Y", 1, 0))</f>
        <v>0.9</v>
      </c>
      <c r="AD6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$AV$31:$AV$40)), 0) &gt; 0, 1, 0) + IF(IFERROR(FIND(Table2[[#This Row],[HomeTeam]], _xlfn.TEXTJOIN(";", 1, $AV$31:$AV$40)), 0) &gt; 0, 1, 0)</f>
        <v>0</v>
      </c>
    </row>
    <row r="637" spans="1:40"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(($AX$11)*IF(Table2[[#This Row],[CorrectWinnerPrediction]]="Y", 1, 0))+(($AX$12)*IF(Table2[[#This Row],[CorrectAwayScorePrediction]]="Y", 1, 0))+(($AX$13)*IF(Table2[[#This Row],[CorrectHomeScorePrediction]]="Y", 1, 0))</f>
        <v>0.8</v>
      </c>
      <c r="AD6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$AV$31:$AV$40)), 0) &gt; 0, 1, 0) + IF(IFERROR(FIND(Table2[[#This Row],[HomeTeam]], _xlfn.TEXTJOIN(";", 1, $AV$31:$AV$40)), 0) &gt; 0, 1, 0)</f>
        <v>1</v>
      </c>
    </row>
    <row r="638" spans="1:40"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(($AX$11)*IF(Table2[[#This Row],[CorrectWinnerPrediction]]="Y", 1, 0))+(($AX$12)*IF(Table2[[#This Row],[CorrectAwayScorePrediction]]="Y", 1, 0))+(($AX$13)*IF(Table2[[#This Row],[CorrectHomeScorePrediction]]="Y", 1, 0))</f>
        <v>0</v>
      </c>
      <c r="AD6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$AV$31:$AV$40)), 0) &gt; 0, 1, 0) + IF(IFERROR(FIND(Table2[[#This Row],[HomeTeam]], _xlfn.TEXTJOIN(";", 1, $AV$31:$AV$40)), 0) &gt; 0, 1, 0)</f>
        <v>0</v>
      </c>
    </row>
    <row r="639" spans="1:40"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(($AX$11)*IF(Table2[[#This Row],[CorrectWinnerPrediction]]="Y", 1, 0))+(($AX$12)*IF(Table2[[#This Row],[CorrectAwayScorePrediction]]="Y", 1, 0))+(($AX$13)*IF(Table2[[#This Row],[CorrectHomeScorePrediction]]="Y", 1, 0))</f>
        <v>0</v>
      </c>
      <c r="AD6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$AV$31:$AV$40)), 0) &gt; 0, 1, 0) + IF(IFERROR(FIND(Table2[[#This Row],[HomeTeam]], _xlfn.TEXTJOIN(";", 1, $AV$31:$AV$40)), 0) &gt; 0, 1, 0)</f>
        <v>0</v>
      </c>
    </row>
    <row r="640" spans="1:40"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(($AX$11)*IF(Table2[[#This Row],[CorrectWinnerPrediction]]="Y", 1, 0))+(($AX$12)*IF(Table2[[#This Row],[CorrectAwayScorePrediction]]="Y", 1, 0))+(($AX$13)*IF(Table2[[#This Row],[CorrectHomeScorePrediction]]="Y", 1, 0))</f>
        <v>0.8</v>
      </c>
      <c r="AD6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$AV$31:$AV$40)), 0) &gt; 0, 1, 0) + IF(IFERROR(FIND(Table2[[#This Row],[HomeTeam]], _xlfn.TEXTJOIN(";", 1, $AV$31:$AV$40)), 0) &gt; 0, 1, 0)</f>
        <v>2</v>
      </c>
    </row>
    <row r="641" spans="1:40"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(($AX$11)*IF(Table2[[#This Row],[CorrectWinnerPrediction]]="Y", 1, 0))+(($AX$12)*IF(Table2[[#This Row],[CorrectAwayScorePrediction]]="Y", 1, 0))+(($AX$13)*IF(Table2[[#This Row],[CorrectHomeScorePrediction]]="Y", 1, 0))</f>
        <v>0.8</v>
      </c>
      <c r="AD6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$AV$31:$AV$40)), 0) &gt; 0, 1, 0) + IF(IFERROR(FIND(Table2[[#This Row],[HomeTeam]], _xlfn.TEXTJOIN(";", 1, $AV$31:$AV$40)), 0) &gt; 0, 1, 0)</f>
        <v>0</v>
      </c>
    </row>
    <row r="642" spans="1:40"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(($AX$11)*IF(Table2[[#This Row],[CorrectWinnerPrediction]]="Y", 1, 0))+(($AX$12)*IF(Table2[[#This Row],[CorrectAwayScorePrediction]]="Y", 1, 0))+(($AX$13)*IF(Table2[[#This Row],[CorrectHomeScorePrediction]]="Y", 1, 0))</f>
        <v>0.9</v>
      </c>
      <c r="AD64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$AV$31:$AV$40)), 0) &gt; 0, 1, 0) + IF(IFERROR(FIND(Table2[[#This Row],[HomeTeam]], _xlfn.TEXTJOIN(";", 1, $AV$31:$AV$40)), 0) &gt; 0, 1, 0)</f>
        <v>0</v>
      </c>
    </row>
    <row r="643" spans="1:40"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(($AX$11)*IF(Table2[[#This Row],[CorrectWinnerPrediction]]="Y", 1, 0))+(($AX$12)*IF(Table2[[#This Row],[CorrectAwayScorePrediction]]="Y", 1, 0))+(($AX$13)*IF(Table2[[#This Row],[CorrectHomeScorePrediction]]="Y", 1, 0))</f>
        <v>0.9</v>
      </c>
      <c r="AD6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$AV$31:$AV$40)), 0) &gt; 0, 1, 0) + IF(IFERROR(FIND(Table2[[#This Row],[HomeTeam]], _xlfn.TEXTJOIN(";", 1, $AV$31:$AV$40)), 0) &gt; 0, 1, 0)</f>
        <v>1</v>
      </c>
    </row>
    <row r="644" spans="1:40"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(($AX$11)*IF(Table2[[#This Row],[CorrectWinnerPrediction]]="Y", 1, 0))+(($AX$12)*IF(Table2[[#This Row],[CorrectAwayScorePrediction]]="Y", 1, 0))+(($AX$13)*IF(Table2[[#This Row],[CorrectHomeScorePrediction]]="Y", 1, 0))</f>
        <v>0.8</v>
      </c>
      <c r="AD6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$AV$31:$AV$40)), 0) &gt; 0, 1, 0) + IF(IFERROR(FIND(Table2[[#This Row],[HomeTeam]], _xlfn.TEXTJOIN(";", 1, $AV$31:$AV$40)), 0) &gt; 0, 1, 0)</f>
        <v>1</v>
      </c>
    </row>
    <row r="645" spans="1:40"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(($AX$11)*IF(Table2[[#This Row],[CorrectWinnerPrediction]]="Y", 1, 0))+(($AX$12)*IF(Table2[[#This Row],[CorrectAwayScorePrediction]]="Y", 1, 0))+(($AX$13)*IF(Table2[[#This Row],[CorrectHomeScorePrediction]]="Y", 1, 0))</f>
        <v>0.8</v>
      </c>
      <c r="AD6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$AV$31:$AV$40)), 0) &gt; 0, 1, 0) + IF(IFERROR(FIND(Table2[[#This Row],[HomeTeam]], _xlfn.TEXTJOIN(";", 1, $AV$31:$AV$40)), 0) &gt; 0, 1, 0)</f>
        <v>0</v>
      </c>
    </row>
    <row r="646" spans="1:40"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(($AX$11)*IF(Table2[[#This Row],[CorrectWinnerPrediction]]="Y", 1, 0))+(($AX$12)*IF(Table2[[#This Row],[CorrectAwayScorePrediction]]="Y", 1, 0))+(($AX$13)*IF(Table2[[#This Row],[CorrectHomeScorePrediction]]="Y", 1, 0))</f>
        <v>0.8</v>
      </c>
      <c r="AD6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$AV$31:$AV$40)), 0) &gt; 0, 1, 0) + IF(IFERROR(FIND(Table2[[#This Row],[HomeTeam]], _xlfn.TEXTJOIN(";", 1, $AV$31:$AV$40)), 0) &gt; 0, 1, 0)</f>
        <v>1</v>
      </c>
    </row>
    <row r="647" spans="1:40"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(($AX$11)*IF(Table2[[#This Row],[CorrectWinnerPrediction]]="Y", 1, 0))+(($AX$12)*IF(Table2[[#This Row],[CorrectAwayScorePrediction]]="Y", 1, 0))+(($AX$13)*IF(Table2[[#This Row],[CorrectHomeScorePrediction]]="Y", 1, 0))</f>
        <v>0</v>
      </c>
      <c r="AD6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$AV$31:$AV$40)), 0) &gt; 0, 1, 0) + IF(IFERROR(FIND(Table2[[#This Row],[HomeTeam]], _xlfn.TEXTJOIN(";", 1, $AV$31:$AV$40)), 0) &gt; 0, 1, 0)</f>
        <v>0</v>
      </c>
    </row>
    <row r="648" spans="1:40"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(($AX$11)*IF(Table2[[#This Row],[CorrectWinnerPrediction]]="Y", 1, 0))+(($AX$12)*IF(Table2[[#This Row],[CorrectAwayScorePrediction]]="Y", 1, 0))+(($AX$13)*IF(Table2[[#This Row],[CorrectHomeScorePrediction]]="Y", 1, 0))</f>
        <v>0.8</v>
      </c>
      <c r="AD6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$AV$31:$AV$40)), 0) &gt; 0, 1, 0) + IF(IFERROR(FIND(Table2[[#This Row],[HomeTeam]], _xlfn.TEXTJOIN(";", 1, $AV$31:$AV$40)), 0) &gt; 0, 1, 0)</f>
        <v>0</v>
      </c>
    </row>
    <row r="649" spans="1:40"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(($AX$11)*IF(Table2[[#This Row],[CorrectWinnerPrediction]]="Y", 1, 0))+(($AX$12)*IF(Table2[[#This Row],[CorrectAwayScorePrediction]]="Y", 1, 0))+(($AX$13)*IF(Table2[[#This Row],[CorrectHomeScorePrediction]]="Y", 1, 0))</f>
        <v>0.8</v>
      </c>
      <c r="AD6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$AV$31:$AV$40)), 0) &gt; 0, 1, 0) + IF(IFERROR(FIND(Table2[[#This Row],[HomeTeam]], _xlfn.TEXTJOIN(";", 1, $AV$31:$AV$40)), 0) &gt; 0, 1, 0)</f>
        <v>1</v>
      </c>
    </row>
    <row r="650" spans="1:40"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(($AX$11)*IF(Table2[[#This Row],[CorrectWinnerPrediction]]="Y", 1, 0))+(($AX$12)*IF(Table2[[#This Row],[CorrectAwayScorePrediction]]="Y", 1, 0))+(($AX$13)*IF(Table2[[#This Row],[CorrectHomeScorePrediction]]="Y", 1, 0))</f>
        <v>0.8</v>
      </c>
      <c r="AD6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$AV$31:$AV$40)), 0) &gt; 0, 1, 0) + IF(IFERROR(FIND(Table2[[#This Row],[HomeTeam]], _xlfn.TEXTJOIN(";", 1, $AV$31:$AV$40)), 0) &gt; 0, 1, 0)</f>
        <v>1</v>
      </c>
    </row>
    <row r="651" spans="1:40"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(($AX$11)*IF(Table2[[#This Row],[CorrectWinnerPrediction]]="Y", 1, 0))+(($AX$12)*IF(Table2[[#This Row],[CorrectAwayScorePrediction]]="Y", 1, 0))+(($AX$13)*IF(Table2[[#This Row],[CorrectHomeScorePrediction]]="Y", 1, 0))</f>
        <v>0</v>
      </c>
      <c r="AD6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$AV$31:$AV$40)), 0) &gt; 0, 1, 0) + IF(IFERROR(FIND(Table2[[#This Row],[HomeTeam]], _xlfn.TEXTJOIN(";", 1, $AV$31:$AV$40)), 0) &gt; 0, 1, 0)</f>
        <v>0</v>
      </c>
    </row>
    <row r="652" spans="1:40"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(($AX$11)*IF(Table2[[#This Row],[CorrectWinnerPrediction]]="Y", 1, 0))+(($AX$12)*IF(Table2[[#This Row],[CorrectAwayScorePrediction]]="Y", 1, 0))+(($AX$13)*IF(Table2[[#This Row],[CorrectHomeScorePrediction]]="Y", 1, 0))</f>
        <v>0.8</v>
      </c>
      <c r="AD6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$AV$31:$AV$40)), 0) &gt; 0, 1, 0) + IF(IFERROR(FIND(Table2[[#This Row],[HomeTeam]], _xlfn.TEXTJOIN(";", 1, $AV$31:$AV$40)), 0) &gt; 0, 1, 0)</f>
        <v>1</v>
      </c>
    </row>
    <row r="653" spans="1:40"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(($AX$11)*IF(Table2[[#This Row],[CorrectWinnerPrediction]]="Y", 1, 0))+(($AX$12)*IF(Table2[[#This Row],[CorrectAwayScorePrediction]]="Y", 1, 0))+(($AX$13)*IF(Table2[[#This Row],[CorrectHomeScorePrediction]]="Y", 1, 0))</f>
        <v>0.1</v>
      </c>
      <c r="AD6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$AV$31:$AV$40)), 0) &gt; 0, 1, 0) + IF(IFERROR(FIND(Table2[[#This Row],[HomeTeam]], _xlfn.TEXTJOIN(";", 1, $AV$31:$AV$40)), 0) &gt; 0, 1, 0)</f>
        <v>0</v>
      </c>
    </row>
    <row r="654" spans="1:40"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(($AX$11)*IF(Table2[[#This Row],[CorrectWinnerPrediction]]="Y", 1, 0))+(($AX$12)*IF(Table2[[#This Row],[CorrectAwayScorePrediction]]="Y", 1, 0))+(($AX$13)*IF(Table2[[#This Row],[CorrectHomeScorePrediction]]="Y", 1, 0))</f>
        <v>0.9</v>
      </c>
      <c r="AD6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$AV$31:$AV$40)), 0) &gt; 0, 1, 0) + IF(IFERROR(FIND(Table2[[#This Row],[HomeTeam]], _xlfn.TEXTJOIN(";", 1, $AV$31:$AV$40)), 0) &gt; 0, 1, 0)</f>
        <v>0</v>
      </c>
    </row>
    <row r="655" spans="1:40"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(($AX$11)*IF(Table2[[#This Row],[CorrectWinnerPrediction]]="Y", 1, 0))+(($AX$12)*IF(Table2[[#This Row],[CorrectAwayScorePrediction]]="Y", 1, 0))+(($AX$13)*IF(Table2[[#This Row],[CorrectHomeScorePrediction]]="Y", 1, 0))</f>
        <v>0</v>
      </c>
      <c r="AD65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$AV$31:$AV$40)), 0) &gt; 0, 1, 0) + IF(IFERROR(FIND(Table2[[#This Row],[HomeTeam]], _xlfn.TEXTJOIN(";", 1, $AV$31:$AV$40)), 0) &gt; 0, 1, 0)</f>
        <v>1</v>
      </c>
    </row>
    <row r="656" spans="1:40"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(($AX$11)*IF(Table2[[#This Row],[CorrectWinnerPrediction]]="Y", 1, 0))+(($AX$12)*IF(Table2[[#This Row],[CorrectAwayScorePrediction]]="Y", 1, 0))+(($AX$13)*IF(Table2[[#This Row],[CorrectHomeScorePrediction]]="Y", 1, 0))</f>
        <v>0</v>
      </c>
      <c r="AD6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$AV$31:$AV$40)), 0) &gt; 0, 1, 0) + IF(IFERROR(FIND(Table2[[#This Row],[HomeTeam]], _xlfn.TEXTJOIN(";", 1, $AV$31:$AV$40)), 0) &gt; 0, 1, 0)</f>
        <v>1</v>
      </c>
    </row>
    <row r="657" spans="1:40"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(($AX$11)*IF(Table2[[#This Row],[CorrectWinnerPrediction]]="Y", 1, 0))+(($AX$12)*IF(Table2[[#This Row],[CorrectAwayScorePrediction]]="Y", 1, 0))+(($AX$13)*IF(Table2[[#This Row],[CorrectHomeScorePrediction]]="Y", 1, 0))</f>
        <v>0.8</v>
      </c>
      <c r="AD6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$AV$31:$AV$40)), 0) &gt; 0, 1, 0) + IF(IFERROR(FIND(Table2[[#This Row],[HomeTeam]], _xlfn.TEXTJOIN(";", 1, $AV$31:$AV$40)), 0) &gt; 0, 1, 0)</f>
        <v>0</v>
      </c>
    </row>
    <row r="658" spans="1:40"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(($AX$11)*IF(Table2[[#This Row],[CorrectWinnerPrediction]]="Y", 1, 0))+(($AX$12)*IF(Table2[[#This Row],[CorrectAwayScorePrediction]]="Y", 1, 0))+(($AX$13)*IF(Table2[[#This Row],[CorrectHomeScorePrediction]]="Y", 1, 0))</f>
        <v>0</v>
      </c>
      <c r="AD6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$AV$31:$AV$40)), 0) &gt; 0, 1, 0) + IF(IFERROR(FIND(Table2[[#This Row],[HomeTeam]], _xlfn.TEXTJOIN(";", 1, $AV$31:$AV$40)), 0) &gt; 0, 1, 0)</f>
        <v>0</v>
      </c>
    </row>
    <row r="659" spans="1:40"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(($AX$11)*IF(Table2[[#This Row],[CorrectWinnerPrediction]]="Y", 1, 0))+(($AX$12)*IF(Table2[[#This Row],[CorrectAwayScorePrediction]]="Y", 1, 0))+(($AX$13)*IF(Table2[[#This Row],[CorrectHomeScorePrediction]]="Y", 1, 0))</f>
        <v>0.9</v>
      </c>
      <c r="AD6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$AV$31:$AV$40)), 0) &gt; 0, 1, 0) + IF(IFERROR(FIND(Table2[[#This Row],[HomeTeam]], _xlfn.TEXTJOIN(";", 1, $AV$31:$AV$40)), 0) &gt; 0, 1, 0)</f>
        <v>0</v>
      </c>
    </row>
    <row r="660" spans="1:40"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(($AX$11)*IF(Table2[[#This Row],[CorrectWinnerPrediction]]="Y", 1, 0))+(($AX$12)*IF(Table2[[#This Row],[CorrectAwayScorePrediction]]="Y", 1, 0))+(($AX$13)*IF(Table2[[#This Row],[CorrectHomeScorePrediction]]="Y", 1, 0))</f>
        <v>0</v>
      </c>
      <c r="AD6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$AV$31:$AV$40)), 0) &gt; 0, 1, 0) + IF(IFERROR(FIND(Table2[[#This Row],[HomeTeam]], _xlfn.TEXTJOIN(";", 1, $AV$31:$AV$40)), 0) &gt; 0, 1, 0)</f>
        <v>1</v>
      </c>
    </row>
    <row r="661" spans="1:40"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(($AX$11)*IF(Table2[[#This Row],[CorrectWinnerPrediction]]="Y", 1, 0))+(($AX$12)*IF(Table2[[#This Row],[CorrectAwayScorePrediction]]="Y", 1, 0))+(($AX$13)*IF(Table2[[#This Row],[CorrectHomeScorePrediction]]="Y", 1, 0))</f>
        <v>0</v>
      </c>
      <c r="AD6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$AV$31:$AV$40)), 0) &gt; 0, 1, 0) + IF(IFERROR(FIND(Table2[[#This Row],[HomeTeam]], _xlfn.TEXTJOIN(";", 1, $AV$31:$AV$40)), 0) &gt; 0, 1, 0)</f>
        <v>1</v>
      </c>
    </row>
    <row r="662" spans="1:40"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(($AX$11)*IF(Table2[[#This Row],[CorrectWinnerPrediction]]="Y", 1, 0))+(($AX$12)*IF(Table2[[#This Row],[CorrectAwayScorePrediction]]="Y", 1, 0))+(($AX$13)*IF(Table2[[#This Row],[CorrectHomeScorePrediction]]="Y", 1, 0))</f>
        <v>0.9</v>
      </c>
      <c r="AD6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$AV$31:$AV$40)), 0) &gt; 0, 1, 0) + IF(IFERROR(FIND(Table2[[#This Row],[HomeTeam]], _xlfn.TEXTJOIN(";", 1, $AV$31:$AV$40)), 0) &gt; 0, 1, 0)</f>
        <v>0</v>
      </c>
    </row>
    <row r="663" spans="1:40"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(($AX$11)*IF(Table2[[#This Row],[CorrectWinnerPrediction]]="Y", 1, 0))+(($AX$12)*IF(Table2[[#This Row],[CorrectAwayScorePrediction]]="Y", 1, 0))+(($AX$13)*IF(Table2[[#This Row],[CorrectHomeScorePrediction]]="Y", 1, 0))</f>
        <v>0</v>
      </c>
      <c r="AD6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$AV$31:$AV$40)), 0) &gt; 0, 1, 0) + IF(IFERROR(FIND(Table2[[#This Row],[HomeTeam]], _xlfn.TEXTJOIN(";", 1, $AV$31:$AV$40)), 0) &gt; 0, 1, 0)</f>
        <v>0</v>
      </c>
    </row>
    <row r="664" spans="1:40"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(($AX$11)*IF(Table2[[#This Row],[CorrectWinnerPrediction]]="Y", 1, 0))+(($AX$12)*IF(Table2[[#This Row],[CorrectAwayScorePrediction]]="Y", 1, 0))+(($AX$13)*IF(Table2[[#This Row],[CorrectHomeScorePrediction]]="Y", 1, 0))</f>
        <v>0</v>
      </c>
      <c r="AD6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$AV$31:$AV$40)), 0) &gt; 0, 1, 0) + IF(IFERROR(FIND(Table2[[#This Row],[HomeTeam]], _xlfn.TEXTJOIN(";", 1, $AV$31:$AV$40)), 0) &gt; 0, 1, 0)</f>
        <v>0</v>
      </c>
    </row>
    <row r="665" spans="1:40"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(($AX$11)*IF(Table2[[#This Row],[CorrectWinnerPrediction]]="Y", 1, 0))+(($AX$12)*IF(Table2[[#This Row],[CorrectAwayScorePrediction]]="Y", 1, 0))+(($AX$13)*IF(Table2[[#This Row],[CorrectHomeScorePrediction]]="Y", 1, 0))</f>
        <v>0</v>
      </c>
      <c r="AD66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$AV$31:$AV$40)), 0) &gt; 0, 1, 0) + IF(IFERROR(FIND(Table2[[#This Row],[HomeTeam]], _xlfn.TEXTJOIN(";", 1, $AV$31:$AV$40)), 0) &gt; 0, 1, 0)</f>
        <v>0</v>
      </c>
    </row>
    <row r="666" spans="1:40"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(($AX$11)*IF(Table2[[#This Row],[CorrectWinnerPrediction]]="Y", 1, 0))+(($AX$12)*IF(Table2[[#This Row],[CorrectAwayScorePrediction]]="Y", 1, 0))+(($AX$13)*IF(Table2[[#This Row],[CorrectHomeScorePrediction]]="Y", 1, 0))</f>
        <v>0.8</v>
      </c>
      <c r="AD6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$AV$31:$AV$40)), 0) &gt; 0, 1, 0) + IF(IFERROR(FIND(Table2[[#This Row],[HomeTeam]], _xlfn.TEXTJOIN(";", 1, $AV$31:$AV$40)), 0) &gt; 0, 1, 0)</f>
        <v>0</v>
      </c>
    </row>
    <row r="667" spans="1:40"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(($AX$11)*IF(Table2[[#This Row],[CorrectWinnerPrediction]]="Y", 1, 0))+(($AX$12)*IF(Table2[[#This Row],[CorrectAwayScorePrediction]]="Y", 1, 0))+(($AX$13)*IF(Table2[[#This Row],[CorrectHomeScorePrediction]]="Y", 1, 0))</f>
        <v>0.1</v>
      </c>
      <c r="AD6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$AV$31:$AV$40)), 0) &gt; 0, 1, 0) + IF(IFERROR(FIND(Table2[[#This Row],[HomeTeam]], _xlfn.TEXTJOIN(";", 1, $AV$31:$AV$40)), 0) &gt; 0, 1, 0)</f>
        <v>1</v>
      </c>
    </row>
    <row r="668" spans="1:40"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(($AX$11)*IF(Table2[[#This Row],[CorrectWinnerPrediction]]="Y", 1, 0))+(($AX$12)*IF(Table2[[#This Row],[CorrectAwayScorePrediction]]="Y", 1, 0))+(($AX$13)*IF(Table2[[#This Row],[CorrectHomeScorePrediction]]="Y", 1, 0))</f>
        <v>0.8</v>
      </c>
      <c r="AD6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$AV$31:$AV$40)), 0) &gt; 0, 1, 0) + IF(IFERROR(FIND(Table2[[#This Row],[HomeTeam]], _xlfn.TEXTJOIN(";", 1, $AV$31:$AV$40)), 0) &gt; 0, 1, 0)</f>
        <v>1</v>
      </c>
    </row>
    <row r="669" spans="1:40"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(($AX$11)*IF(Table2[[#This Row],[CorrectWinnerPrediction]]="Y", 1, 0))+(($AX$12)*IF(Table2[[#This Row],[CorrectAwayScorePrediction]]="Y", 1, 0))+(($AX$13)*IF(Table2[[#This Row],[CorrectHomeScorePrediction]]="Y", 1, 0))</f>
        <v>0</v>
      </c>
      <c r="AD6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$AV$31:$AV$40)), 0) &gt; 0, 1, 0) + IF(IFERROR(FIND(Table2[[#This Row],[HomeTeam]], _xlfn.TEXTJOIN(";", 1, $AV$31:$AV$40)), 0) &gt; 0, 1, 0)</f>
        <v>1</v>
      </c>
    </row>
    <row r="670" spans="1:40"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(($AX$11)*IF(Table2[[#This Row],[CorrectWinnerPrediction]]="Y", 1, 0))+(($AX$12)*IF(Table2[[#This Row],[CorrectAwayScorePrediction]]="Y", 1, 0))+(($AX$13)*IF(Table2[[#This Row],[CorrectHomeScorePrediction]]="Y", 1, 0))</f>
        <v>0.8</v>
      </c>
      <c r="AD67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$AV$31:$AV$40)), 0) &gt; 0, 1, 0) + IF(IFERROR(FIND(Table2[[#This Row],[HomeTeam]], _xlfn.TEXTJOIN(";", 1, $AV$31:$AV$40)), 0) &gt; 0, 1, 0)</f>
        <v>0</v>
      </c>
    </row>
    <row r="671" spans="1:40"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(($AX$11)*IF(Table2[[#This Row],[CorrectWinnerPrediction]]="Y", 1, 0))+(($AX$12)*IF(Table2[[#This Row],[CorrectAwayScorePrediction]]="Y", 1, 0))+(($AX$13)*IF(Table2[[#This Row],[CorrectHomeScorePrediction]]="Y", 1, 0))</f>
        <v>0</v>
      </c>
      <c r="AD6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$AV$31:$AV$40)), 0) &gt; 0, 1, 0) + IF(IFERROR(FIND(Table2[[#This Row],[HomeTeam]], _xlfn.TEXTJOIN(";", 1, $AV$31:$AV$40)), 0) &gt; 0, 1, 0)</f>
        <v>0</v>
      </c>
    </row>
    <row r="672" spans="1:40"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(($AX$11)*IF(Table2[[#This Row],[CorrectWinnerPrediction]]="Y", 1, 0))+(($AX$12)*IF(Table2[[#This Row],[CorrectAwayScorePrediction]]="Y", 1, 0))+(($AX$13)*IF(Table2[[#This Row],[CorrectHomeScorePrediction]]="Y", 1, 0))</f>
        <v>0</v>
      </c>
      <c r="AD6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$AV$31:$AV$40)), 0) &gt; 0, 1, 0) + IF(IFERROR(FIND(Table2[[#This Row],[HomeTeam]], _xlfn.TEXTJOIN(";", 1, $AV$31:$AV$40)), 0) &gt; 0, 1, 0)</f>
        <v>0</v>
      </c>
    </row>
    <row r="673" spans="1:40"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(($AX$11)*IF(Table2[[#This Row],[CorrectWinnerPrediction]]="Y", 1, 0))+(($AX$12)*IF(Table2[[#This Row],[CorrectAwayScorePrediction]]="Y", 1, 0))+(($AX$13)*IF(Table2[[#This Row],[CorrectHomeScorePrediction]]="Y", 1, 0))</f>
        <v>0</v>
      </c>
      <c r="AD6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$AV$31:$AV$40)), 0) &gt; 0, 1, 0) + IF(IFERROR(FIND(Table2[[#This Row],[HomeTeam]], _xlfn.TEXTJOIN(";", 1, $AV$31:$AV$40)), 0) &gt; 0, 1, 0)</f>
        <v>1</v>
      </c>
    </row>
    <row r="674" spans="1:40"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(($AX$11)*IF(Table2[[#This Row],[CorrectWinnerPrediction]]="Y", 1, 0))+(($AX$12)*IF(Table2[[#This Row],[CorrectAwayScorePrediction]]="Y", 1, 0))+(($AX$13)*IF(Table2[[#This Row],[CorrectHomeScorePrediction]]="Y", 1, 0))</f>
        <v>0.1</v>
      </c>
      <c r="AD6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$AV$31:$AV$40)), 0) &gt; 0, 1, 0) + IF(IFERROR(FIND(Table2[[#This Row],[HomeTeam]], _xlfn.TEXTJOIN(";", 1, $AV$31:$AV$40)), 0) &gt; 0, 1, 0)</f>
        <v>2</v>
      </c>
    </row>
    <row r="675" spans="1:40"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(($AX$11)*IF(Table2[[#This Row],[CorrectWinnerPrediction]]="Y", 1, 0))+(($AX$12)*IF(Table2[[#This Row],[CorrectAwayScorePrediction]]="Y", 1, 0))+(($AX$13)*IF(Table2[[#This Row],[CorrectHomeScorePrediction]]="Y", 1, 0))</f>
        <v>0.8</v>
      </c>
      <c r="AD6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$AV$31:$AV$40)), 0) &gt; 0, 1, 0) + IF(IFERROR(FIND(Table2[[#This Row],[HomeTeam]], _xlfn.TEXTJOIN(";", 1, $AV$31:$AV$40)), 0) &gt; 0, 1, 0)</f>
        <v>1</v>
      </c>
    </row>
    <row r="676" spans="1:40"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(($AX$11)*IF(Table2[[#This Row],[CorrectWinnerPrediction]]="Y", 1, 0))+(($AX$12)*IF(Table2[[#This Row],[CorrectAwayScorePrediction]]="Y", 1, 0))+(($AX$13)*IF(Table2[[#This Row],[CorrectHomeScorePrediction]]="Y", 1, 0))</f>
        <v>0.8</v>
      </c>
      <c r="AD6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$AV$31:$AV$40)), 0) &gt; 0, 1, 0) + IF(IFERROR(FIND(Table2[[#This Row],[HomeTeam]], _xlfn.TEXTJOIN(";", 1, $AV$31:$AV$40)), 0) &gt; 0, 1, 0)</f>
        <v>0</v>
      </c>
    </row>
    <row r="677" spans="1:40"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(($AX$11)*IF(Table2[[#This Row],[CorrectWinnerPrediction]]="Y", 1, 0))+(($AX$12)*IF(Table2[[#This Row],[CorrectAwayScorePrediction]]="Y", 1, 0))+(($AX$13)*IF(Table2[[#This Row],[CorrectHomeScorePrediction]]="Y", 1, 0))</f>
        <v>0</v>
      </c>
      <c r="AD6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$AV$31:$AV$40)), 0) &gt; 0, 1, 0) + IF(IFERROR(FIND(Table2[[#This Row],[HomeTeam]], _xlfn.TEXTJOIN(";", 1, $AV$31:$AV$40)), 0) &gt; 0, 1, 0)</f>
        <v>0</v>
      </c>
    </row>
    <row r="678" spans="1:40"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(($AX$11)*IF(Table2[[#This Row],[CorrectWinnerPrediction]]="Y", 1, 0))+(($AX$12)*IF(Table2[[#This Row],[CorrectAwayScorePrediction]]="Y", 1, 0))+(($AX$13)*IF(Table2[[#This Row],[CorrectHomeScorePrediction]]="Y", 1, 0))</f>
        <v>0.8</v>
      </c>
      <c r="AD6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$AV$31:$AV$40)), 0) &gt; 0, 1, 0) + IF(IFERROR(FIND(Table2[[#This Row],[HomeTeam]], _xlfn.TEXTJOIN(";", 1, $AV$31:$AV$40)), 0) &gt; 0, 1, 0)</f>
        <v>1</v>
      </c>
    </row>
    <row r="679" spans="1:40"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(($AX$11)*IF(Table2[[#This Row],[CorrectWinnerPrediction]]="Y", 1, 0))+(($AX$12)*IF(Table2[[#This Row],[CorrectAwayScorePrediction]]="Y", 1, 0))+(($AX$13)*IF(Table2[[#This Row],[CorrectHomeScorePrediction]]="Y", 1, 0))</f>
        <v>0</v>
      </c>
      <c r="AD6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$AV$31:$AV$40)), 0) &gt; 0, 1, 0) + IF(IFERROR(FIND(Table2[[#This Row],[HomeTeam]], _xlfn.TEXTJOIN(";", 1, $AV$31:$AV$40)), 0) &gt; 0, 1, 0)</f>
        <v>0</v>
      </c>
    </row>
    <row r="680" spans="1:40"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(($AX$11)*IF(Table2[[#This Row],[CorrectWinnerPrediction]]="Y", 1, 0))+(($AX$12)*IF(Table2[[#This Row],[CorrectAwayScorePrediction]]="Y", 1, 0))+(($AX$13)*IF(Table2[[#This Row],[CorrectHomeScorePrediction]]="Y", 1, 0))</f>
        <v>0.8</v>
      </c>
      <c r="AD6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$AV$31:$AV$40)), 0) &gt; 0, 1, 0) + IF(IFERROR(FIND(Table2[[#This Row],[HomeTeam]], _xlfn.TEXTJOIN(";", 1, $AV$31:$AV$40)), 0) &gt; 0, 1, 0)</f>
        <v>1</v>
      </c>
    </row>
    <row r="681" spans="1:40"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(($AX$11)*IF(Table2[[#This Row],[CorrectWinnerPrediction]]="Y", 1, 0))+(($AX$12)*IF(Table2[[#This Row],[CorrectAwayScorePrediction]]="Y", 1, 0))+(($AX$13)*IF(Table2[[#This Row],[CorrectHomeScorePrediction]]="Y", 1, 0))</f>
        <v>0.9</v>
      </c>
      <c r="AD6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$AV$31:$AV$40)), 0) &gt; 0, 1, 0) + IF(IFERROR(FIND(Table2[[#This Row],[HomeTeam]], _xlfn.TEXTJOIN(";", 1, $AV$31:$AV$40)), 0) &gt; 0, 1, 0)</f>
        <v>0</v>
      </c>
    </row>
    <row r="682" spans="1:40"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(($AX$11)*IF(Table2[[#This Row],[CorrectWinnerPrediction]]="Y", 1, 0))+(($AX$12)*IF(Table2[[#This Row],[CorrectAwayScorePrediction]]="Y", 1, 0))+(($AX$13)*IF(Table2[[#This Row],[CorrectHomeScorePrediction]]="Y", 1, 0))</f>
        <v>0.8</v>
      </c>
      <c r="AD6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$AV$31:$AV$40)), 0) &gt; 0, 1, 0) + IF(IFERROR(FIND(Table2[[#This Row],[HomeTeam]], _xlfn.TEXTJOIN(";", 1, $AV$31:$AV$40)), 0) &gt; 0, 1, 0)</f>
        <v>0</v>
      </c>
    </row>
    <row r="683" spans="1:40"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(($AX$11)*IF(Table2[[#This Row],[CorrectWinnerPrediction]]="Y", 1, 0))+(($AX$12)*IF(Table2[[#This Row],[CorrectAwayScorePrediction]]="Y", 1, 0))+(($AX$13)*IF(Table2[[#This Row],[CorrectHomeScorePrediction]]="Y", 1, 0))</f>
        <v>0.9</v>
      </c>
      <c r="AD6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$AV$31:$AV$40)), 0) &gt; 0, 1, 0) + IF(IFERROR(FIND(Table2[[#This Row],[HomeTeam]], _xlfn.TEXTJOIN(";", 1, $AV$31:$AV$40)), 0) &gt; 0, 1, 0)</f>
        <v>1</v>
      </c>
    </row>
    <row r="684" spans="1:40"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(($AX$11)*IF(Table2[[#This Row],[CorrectWinnerPrediction]]="Y", 1, 0))+(($AX$12)*IF(Table2[[#This Row],[CorrectAwayScorePrediction]]="Y", 1, 0))+(($AX$13)*IF(Table2[[#This Row],[CorrectHomeScorePrediction]]="Y", 1, 0))</f>
        <v>0.1</v>
      </c>
      <c r="AD6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$AV$31:$AV$40)), 0) &gt; 0, 1, 0) + IF(IFERROR(FIND(Table2[[#This Row],[HomeTeam]], _xlfn.TEXTJOIN(";", 1, $AV$31:$AV$40)), 0) &gt; 0, 1, 0)</f>
        <v>0</v>
      </c>
    </row>
    <row r="685" spans="1:40"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(($AX$11)*IF(Table2[[#This Row],[CorrectWinnerPrediction]]="Y", 1, 0))+(($AX$12)*IF(Table2[[#This Row],[CorrectAwayScorePrediction]]="Y", 1, 0))+(($AX$13)*IF(Table2[[#This Row],[CorrectHomeScorePrediction]]="Y", 1, 0))</f>
        <v>0.8</v>
      </c>
      <c r="AD68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$AV$31:$AV$40)), 0) &gt; 0, 1, 0) + IF(IFERROR(FIND(Table2[[#This Row],[HomeTeam]], _xlfn.TEXTJOIN(";", 1, $AV$31:$AV$40)), 0) &gt; 0, 1, 0)</f>
        <v>0</v>
      </c>
    </row>
    <row r="686" spans="1:40"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(($AX$11)*IF(Table2[[#This Row],[CorrectWinnerPrediction]]="Y", 1, 0))+(($AX$12)*IF(Table2[[#This Row],[CorrectAwayScorePrediction]]="Y", 1, 0))+(($AX$13)*IF(Table2[[#This Row],[CorrectHomeScorePrediction]]="Y", 1, 0))</f>
        <v>0.8</v>
      </c>
      <c r="AD6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$AV$31:$AV$40)), 0) &gt; 0, 1, 0) + IF(IFERROR(FIND(Table2[[#This Row],[HomeTeam]], _xlfn.TEXTJOIN(";", 1, $AV$31:$AV$40)), 0) &gt; 0, 1, 0)</f>
        <v>0</v>
      </c>
    </row>
    <row r="687" spans="1:40"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(($AX$11)*IF(Table2[[#This Row],[CorrectWinnerPrediction]]="Y", 1, 0))+(($AX$12)*IF(Table2[[#This Row],[CorrectAwayScorePrediction]]="Y", 1, 0))+(($AX$13)*IF(Table2[[#This Row],[CorrectHomeScorePrediction]]="Y", 1, 0))</f>
        <v>0.8</v>
      </c>
      <c r="AD6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$AV$31:$AV$40)), 0) &gt; 0, 1, 0) + IF(IFERROR(FIND(Table2[[#This Row],[HomeTeam]], _xlfn.TEXTJOIN(";", 1, $AV$31:$AV$40)), 0) &gt; 0, 1, 0)</f>
        <v>1</v>
      </c>
    </row>
    <row r="688" spans="1:40"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(($AX$11)*IF(Table2[[#This Row],[CorrectWinnerPrediction]]="Y", 1, 0))+(($AX$12)*IF(Table2[[#This Row],[CorrectAwayScorePrediction]]="Y", 1, 0))+(($AX$13)*IF(Table2[[#This Row],[CorrectHomeScorePrediction]]="Y", 1, 0))</f>
        <v>0.8</v>
      </c>
      <c r="AD6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$AV$31:$AV$40)), 0) &gt; 0, 1, 0) + IF(IFERROR(FIND(Table2[[#This Row],[HomeTeam]], _xlfn.TEXTJOIN(";", 1, $AV$31:$AV$40)), 0) &gt; 0, 1, 0)</f>
        <v>0</v>
      </c>
    </row>
    <row r="689" spans="1:40"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(($AX$11)*IF(Table2[[#This Row],[CorrectWinnerPrediction]]="Y", 1, 0))+(($AX$12)*IF(Table2[[#This Row],[CorrectAwayScorePrediction]]="Y", 1, 0))+(($AX$13)*IF(Table2[[#This Row],[CorrectHomeScorePrediction]]="Y", 1, 0))</f>
        <v>0.1</v>
      </c>
      <c r="AD6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$AV$31:$AV$40)), 0) &gt; 0, 1, 0) + IF(IFERROR(FIND(Table2[[#This Row],[HomeTeam]], _xlfn.TEXTJOIN(";", 1, $AV$31:$AV$40)), 0) &gt; 0, 1, 0)</f>
        <v>0</v>
      </c>
    </row>
    <row r="690" spans="1:40"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(($AX$11)*IF(Table2[[#This Row],[CorrectWinnerPrediction]]="Y", 1, 0))+(($AX$12)*IF(Table2[[#This Row],[CorrectAwayScorePrediction]]="Y", 1, 0))+(($AX$13)*IF(Table2[[#This Row],[CorrectHomeScorePrediction]]="Y", 1, 0))</f>
        <v>0.1</v>
      </c>
      <c r="AD6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$AV$31:$AV$40)), 0) &gt; 0, 1, 0) + IF(IFERROR(FIND(Table2[[#This Row],[HomeTeam]], _xlfn.TEXTJOIN(";", 1, $AV$31:$AV$40)), 0) &gt; 0, 1, 0)</f>
        <v>0</v>
      </c>
    </row>
    <row r="691" spans="1:40"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(($AX$11)*IF(Table2[[#This Row],[CorrectWinnerPrediction]]="Y", 1, 0))+(($AX$12)*IF(Table2[[#This Row],[CorrectAwayScorePrediction]]="Y", 1, 0))+(($AX$13)*IF(Table2[[#This Row],[CorrectHomeScorePrediction]]="Y", 1, 0))</f>
        <v>0</v>
      </c>
      <c r="AD6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$AV$31:$AV$40)), 0) &gt; 0, 1, 0) + IF(IFERROR(FIND(Table2[[#This Row],[HomeTeam]], _xlfn.TEXTJOIN(";", 1, $AV$31:$AV$40)), 0) &gt; 0, 1, 0)</f>
        <v>0</v>
      </c>
    </row>
    <row r="692" spans="1:40"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(($AX$11)*IF(Table2[[#This Row],[CorrectWinnerPrediction]]="Y", 1, 0))+(($AX$12)*IF(Table2[[#This Row],[CorrectAwayScorePrediction]]="Y", 1, 0))+(($AX$13)*IF(Table2[[#This Row],[CorrectHomeScorePrediction]]="Y", 1, 0))</f>
        <v>0.8</v>
      </c>
      <c r="AD6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$AV$31:$AV$40)), 0) &gt; 0, 1, 0) + IF(IFERROR(FIND(Table2[[#This Row],[HomeTeam]], _xlfn.TEXTJOIN(";", 1, $AV$31:$AV$40)), 0) &gt; 0, 1, 0)</f>
        <v>1</v>
      </c>
    </row>
    <row r="693" spans="1:40"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(($AX$11)*IF(Table2[[#This Row],[CorrectWinnerPrediction]]="Y", 1, 0))+(($AX$12)*IF(Table2[[#This Row],[CorrectAwayScorePrediction]]="Y", 1, 0))+(($AX$13)*IF(Table2[[#This Row],[CorrectHomeScorePrediction]]="Y", 1, 0))</f>
        <v>0.8</v>
      </c>
      <c r="AD6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$AV$31:$AV$40)), 0) &gt; 0, 1, 0) + IF(IFERROR(FIND(Table2[[#This Row],[HomeTeam]], _xlfn.TEXTJOIN(";", 1, $AV$31:$AV$40)), 0) &gt; 0, 1, 0)</f>
        <v>1</v>
      </c>
    </row>
    <row r="694" spans="1:40"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(($AX$11)*IF(Table2[[#This Row],[CorrectWinnerPrediction]]="Y", 1, 0))+(($AX$12)*IF(Table2[[#This Row],[CorrectAwayScorePrediction]]="Y", 1, 0))+(($AX$13)*IF(Table2[[#This Row],[CorrectHomeScorePrediction]]="Y", 1, 0))</f>
        <v>0</v>
      </c>
      <c r="AD6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$AV$31:$AV$40)), 0) &gt; 0, 1, 0) + IF(IFERROR(FIND(Table2[[#This Row],[HomeTeam]], _xlfn.TEXTJOIN(";", 1, $AV$31:$AV$40)), 0) &gt; 0, 1, 0)</f>
        <v>0</v>
      </c>
    </row>
    <row r="695" spans="1:40"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(($AX$11)*IF(Table2[[#This Row],[CorrectWinnerPrediction]]="Y", 1, 0))+(($AX$12)*IF(Table2[[#This Row],[CorrectAwayScorePrediction]]="Y", 1, 0))+(($AX$13)*IF(Table2[[#This Row],[CorrectHomeScorePrediction]]="Y", 1, 0))</f>
        <v>0</v>
      </c>
      <c r="AD6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$AV$31:$AV$40)), 0) &gt; 0, 1, 0) + IF(IFERROR(FIND(Table2[[#This Row],[HomeTeam]], _xlfn.TEXTJOIN(";", 1, $AV$31:$AV$40)), 0) &gt; 0, 1, 0)</f>
        <v>1</v>
      </c>
    </row>
    <row r="696" spans="1:40"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(($AX$11)*IF(Table2[[#This Row],[CorrectWinnerPrediction]]="Y", 1, 0))+(($AX$12)*IF(Table2[[#This Row],[CorrectAwayScorePrediction]]="Y", 1, 0))+(($AX$13)*IF(Table2[[#This Row],[CorrectHomeScorePrediction]]="Y", 1, 0))</f>
        <v>0</v>
      </c>
      <c r="AD6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$AV$31:$AV$40)), 0) &gt; 0, 1, 0) + IF(IFERROR(FIND(Table2[[#This Row],[HomeTeam]], _xlfn.TEXTJOIN(";", 1, $AV$31:$AV$40)), 0) &gt; 0, 1, 0)</f>
        <v>0</v>
      </c>
    </row>
    <row r="697" spans="1:40"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(($AX$11)*IF(Table2[[#This Row],[CorrectWinnerPrediction]]="Y", 1, 0))+(($AX$12)*IF(Table2[[#This Row],[CorrectAwayScorePrediction]]="Y", 1, 0))+(($AX$13)*IF(Table2[[#This Row],[CorrectHomeScorePrediction]]="Y", 1, 0))</f>
        <v>0</v>
      </c>
      <c r="AD6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$AV$31:$AV$40)), 0) &gt; 0, 1, 0) + IF(IFERROR(FIND(Table2[[#This Row],[HomeTeam]], _xlfn.TEXTJOIN(";", 1, $AV$31:$AV$40)), 0) &gt; 0, 1, 0)</f>
        <v>0</v>
      </c>
    </row>
    <row r="698" spans="1:40"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(($AX$11)*IF(Table2[[#This Row],[CorrectWinnerPrediction]]="Y", 1, 0))+(($AX$12)*IF(Table2[[#This Row],[CorrectAwayScorePrediction]]="Y", 1, 0))+(($AX$13)*IF(Table2[[#This Row],[CorrectHomeScorePrediction]]="Y", 1, 0))</f>
        <v>0</v>
      </c>
      <c r="AD6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$AV$31:$AV$40)), 0) &gt; 0, 1, 0) + IF(IFERROR(FIND(Table2[[#This Row],[HomeTeam]], _xlfn.TEXTJOIN(";", 1, $AV$31:$AV$40)), 0) &gt; 0, 1, 0)</f>
        <v>0</v>
      </c>
    </row>
    <row r="699" spans="1:40"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(($AX$11)*IF(Table2[[#This Row],[CorrectWinnerPrediction]]="Y", 1, 0))+(($AX$12)*IF(Table2[[#This Row],[CorrectAwayScorePrediction]]="Y", 1, 0))+(($AX$13)*IF(Table2[[#This Row],[CorrectHomeScorePrediction]]="Y", 1, 0))</f>
        <v>0.9</v>
      </c>
      <c r="AD6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$AV$31:$AV$40)), 0) &gt; 0, 1, 0) + IF(IFERROR(FIND(Table2[[#This Row],[HomeTeam]], _xlfn.TEXTJOIN(";", 1, $AV$31:$AV$40)), 0) &gt; 0, 1, 0)</f>
        <v>0</v>
      </c>
    </row>
    <row r="700" spans="1:40"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(($AX$11)*IF(Table2[[#This Row],[CorrectWinnerPrediction]]="Y", 1, 0))+(($AX$12)*IF(Table2[[#This Row],[CorrectAwayScorePrediction]]="Y", 1, 0))+(($AX$13)*IF(Table2[[#This Row],[CorrectHomeScorePrediction]]="Y", 1, 0))</f>
        <v>0.9</v>
      </c>
      <c r="AD7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$AV$31:$AV$40)), 0) &gt; 0, 1, 0) + IF(IFERROR(FIND(Table2[[#This Row],[HomeTeam]], _xlfn.TEXTJOIN(";", 1, $AV$31:$AV$40)), 0) &gt; 0, 1, 0)</f>
        <v>0</v>
      </c>
    </row>
    <row r="701" spans="1:40"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(($AX$11)*IF(Table2[[#This Row],[CorrectWinnerPrediction]]="Y", 1, 0))+(($AX$12)*IF(Table2[[#This Row],[CorrectAwayScorePrediction]]="Y", 1, 0))+(($AX$13)*IF(Table2[[#This Row],[CorrectHomeScorePrediction]]="Y", 1, 0))</f>
        <v>0.8</v>
      </c>
      <c r="AD7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$AV$31:$AV$40)), 0) &gt; 0, 1, 0) + IF(IFERROR(FIND(Table2[[#This Row],[HomeTeam]], _xlfn.TEXTJOIN(";", 1, $AV$31:$AV$40)), 0) &gt; 0, 1, 0)</f>
        <v>1</v>
      </c>
    </row>
    <row r="702" spans="1:40"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(($AX$11)*IF(Table2[[#This Row],[CorrectWinnerPrediction]]="Y", 1, 0))+(($AX$12)*IF(Table2[[#This Row],[CorrectAwayScorePrediction]]="Y", 1, 0))+(($AX$13)*IF(Table2[[#This Row],[CorrectHomeScorePrediction]]="Y", 1, 0))</f>
        <v>0.1</v>
      </c>
      <c r="AD7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$AV$31:$AV$40)), 0) &gt; 0, 1, 0) + IF(IFERROR(FIND(Table2[[#This Row],[HomeTeam]], _xlfn.TEXTJOIN(";", 1, $AV$31:$AV$40)), 0) &gt; 0, 1, 0)</f>
        <v>1</v>
      </c>
    </row>
    <row r="703" spans="1:40"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(($AX$11)*IF(Table2[[#This Row],[CorrectWinnerPrediction]]="Y", 1, 0))+(($AX$12)*IF(Table2[[#This Row],[CorrectAwayScorePrediction]]="Y", 1, 0))+(($AX$13)*IF(Table2[[#This Row],[CorrectHomeScorePrediction]]="Y", 1, 0))</f>
        <v>0</v>
      </c>
      <c r="AD7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$AV$31:$AV$40)), 0) &gt; 0, 1, 0) + IF(IFERROR(FIND(Table2[[#This Row],[HomeTeam]], _xlfn.TEXTJOIN(";", 1, $AV$31:$AV$40)), 0) &gt; 0, 1, 0)</f>
        <v>0</v>
      </c>
    </row>
    <row r="704" spans="1:40"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(($AX$11)*IF(Table2[[#This Row],[CorrectWinnerPrediction]]="Y", 1, 0))+(($AX$12)*IF(Table2[[#This Row],[CorrectAwayScorePrediction]]="Y", 1, 0))+(($AX$13)*IF(Table2[[#This Row],[CorrectHomeScorePrediction]]="Y", 1, 0))</f>
        <v>0.9</v>
      </c>
      <c r="AD7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$AV$31:$AV$40)), 0) &gt; 0, 1, 0) + IF(IFERROR(FIND(Table2[[#This Row],[HomeTeam]], _xlfn.TEXTJOIN(";", 1, $AV$31:$AV$40)), 0) &gt; 0, 1, 0)</f>
        <v>2</v>
      </c>
    </row>
    <row r="705" spans="1:40"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(($AX$11)*IF(Table2[[#This Row],[CorrectWinnerPrediction]]="Y", 1, 0))+(($AX$12)*IF(Table2[[#This Row],[CorrectAwayScorePrediction]]="Y", 1, 0))+(($AX$13)*IF(Table2[[#This Row],[CorrectHomeScorePrediction]]="Y", 1, 0))</f>
        <v>0.9</v>
      </c>
      <c r="AD7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$AV$31:$AV$40)), 0) &gt; 0, 1, 0) + IF(IFERROR(FIND(Table2[[#This Row],[HomeTeam]], _xlfn.TEXTJOIN(";", 1, $AV$31:$AV$40)), 0) &gt; 0, 1, 0)</f>
        <v>0</v>
      </c>
    </row>
    <row r="706" spans="1:40"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(($AX$11)*IF(Table2[[#This Row],[CorrectWinnerPrediction]]="Y", 1, 0))+(($AX$12)*IF(Table2[[#This Row],[CorrectAwayScorePrediction]]="Y", 1, 0))+(($AX$13)*IF(Table2[[#This Row],[CorrectHomeScorePrediction]]="Y", 1, 0))</f>
        <v>0.9</v>
      </c>
      <c r="AD70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$AV$31:$AV$40)), 0) &gt; 0, 1, 0) + IF(IFERROR(FIND(Table2[[#This Row],[HomeTeam]], _xlfn.TEXTJOIN(";", 1, $AV$31:$AV$40)), 0) &gt; 0, 1, 0)</f>
        <v>1</v>
      </c>
    </row>
    <row r="707" spans="1:40"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(($AX$11)*IF(Table2[[#This Row],[CorrectWinnerPrediction]]="Y", 1, 0))+(($AX$12)*IF(Table2[[#This Row],[CorrectAwayScorePrediction]]="Y", 1, 0))+(($AX$13)*IF(Table2[[#This Row],[CorrectHomeScorePrediction]]="Y", 1, 0))</f>
        <v>0</v>
      </c>
      <c r="AD7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$AV$31:$AV$40)), 0) &gt; 0, 1, 0) + IF(IFERROR(FIND(Table2[[#This Row],[HomeTeam]], _xlfn.TEXTJOIN(";", 1, $AV$31:$AV$40)), 0) &gt; 0, 1, 0)</f>
        <v>0</v>
      </c>
    </row>
    <row r="708" spans="1:40"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(($AX$11)*IF(Table2[[#This Row],[CorrectWinnerPrediction]]="Y", 1, 0))+(($AX$12)*IF(Table2[[#This Row],[CorrectAwayScorePrediction]]="Y", 1, 0))+(($AX$13)*IF(Table2[[#This Row],[CorrectHomeScorePrediction]]="Y", 1, 0))</f>
        <v>1</v>
      </c>
      <c r="AD7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$AV$31:$AV$40)), 0) &gt; 0, 1, 0) + IF(IFERROR(FIND(Table2[[#This Row],[HomeTeam]], _xlfn.TEXTJOIN(";", 1, $AV$31:$AV$40)), 0) &gt; 0, 1, 0)</f>
        <v>1</v>
      </c>
    </row>
    <row r="709" spans="1:40"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(($AX$11)*IF(Table2[[#This Row],[CorrectWinnerPrediction]]="Y", 1, 0))+(($AX$12)*IF(Table2[[#This Row],[CorrectAwayScorePrediction]]="Y", 1, 0))+(($AX$13)*IF(Table2[[#This Row],[CorrectHomeScorePrediction]]="Y", 1, 0))</f>
        <v>0.8</v>
      </c>
      <c r="AD7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$AV$31:$AV$40)), 0) &gt; 0, 1, 0) + IF(IFERROR(FIND(Table2[[#This Row],[HomeTeam]], _xlfn.TEXTJOIN(";", 1, $AV$31:$AV$40)), 0) &gt; 0, 1, 0)</f>
        <v>1</v>
      </c>
    </row>
    <row r="710" spans="1:40"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(($AX$11)*IF(Table2[[#This Row],[CorrectWinnerPrediction]]="Y", 1, 0))+(($AX$12)*IF(Table2[[#This Row],[CorrectAwayScorePrediction]]="Y", 1, 0))+(($AX$13)*IF(Table2[[#This Row],[CorrectHomeScorePrediction]]="Y", 1, 0))</f>
        <v>0.8</v>
      </c>
      <c r="AD7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$AV$31:$AV$40)), 0) &gt; 0, 1, 0) + IF(IFERROR(FIND(Table2[[#This Row],[HomeTeam]], _xlfn.TEXTJOIN(";", 1, $AV$31:$AV$40)), 0) &gt; 0, 1, 0)</f>
        <v>1</v>
      </c>
    </row>
    <row r="711" spans="1:40"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(($AX$11)*IF(Table2[[#This Row],[CorrectWinnerPrediction]]="Y", 1, 0))+(($AX$12)*IF(Table2[[#This Row],[CorrectAwayScorePrediction]]="Y", 1, 0))+(($AX$13)*IF(Table2[[#This Row],[CorrectHomeScorePrediction]]="Y", 1, 0))</f>
        <v>1</v>
      </c>
      <c r="AD7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$AV$31:$AV$40)), 0) &gt; 0, 1, 0) + IF(IFERROR(FIND(Table2[[#This Row],[HomeTeam]], _xlfn.TEXTJOIN(";", 1, $AV$31:$AV$40)), 0) &gt; 0, 1, 0)</f>
        <v>0</v>
      </c>
    </row>
    <row r="712" spans="1:40"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(($AX$11)*IF(Table2[[#This Row],[CorrectWinnerPrediction]]="Y", 1, 0))+(($AX$12)*IF(Table2[[#This Row],[CorrectAwayScorePrediction]]="Y", 1, 0))+(($AX$13)*IF(Table2[[#This Row],[CorrectHomeScorePrediction]]="Y", 1, 0))</f>
        <v>0</v>
      </c>
      <c r="AD7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$AV$31:$AV$40)), 0) &gt; 0, 1, 0) + IF(IFERROR(FIND(Table2[[#This Row],[HomeTeam]], _xlfn.TEXTJOIN(";", 1, $AV$31:$AV$40)), 0) &gt; 0, 1, 0)</f>
        <v>0</v>
      </c>
    </row>
    <row r="713" spans="1:40"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(($AX$11)*IF(Table2[[#This Row],[CorrectWinnerPrediction]]="Y", 1, 0))+(($AX$12)*IF(Table2[[#This Row],[CorrectAwayScorePrediction]]="Y", 1, 0))+(($AX$13)*IF(Table2[[#This Row],[CorrectHomeScorePrediction]]="Y", 1, 0))</f>
        <v>0.9</v>
      </c>
      <c r="AD7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$AV$31:$AV$40)), 0) &gt; 0, 1, 0) + IF(IFERROR(FIND(Table2[[#This Row],[HomeTeam]], _xlfn.TEXTJOIN(";", 1, $AV$31:$AV$40)), 0) &gt; 0, 1, 0)</f>
        <v>0</v>
      </c>
    </row>
    <row r="714" spans="1:40"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(($AX$11)*IF(Table2[[#This Row],[CorrectWinnerPrediction]]="Y", 1, 0))+(($AX$12)*IF(Table2[[#This Row],[CorrectAwayScorePrediction]]="Y", 1, 0))+(($AX$13)*IF(Table2[[#This Row],[CorrectHomeScorePrediction]]="Y", 1, 0))</f>
        <v>0.9</v>
      </c>
      <c r="AD7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$AV$31:$AV$40)), 0) &gt; 0, 1, 0) + IF(IFERROR(FIND(Table2[[#This Row],[HomeTeam]], _xlfn.TEXTJOIN(";", 1, $AV$31:$AV$40)), 0) &gt; 0, 1, 0)</f>
        <v>0</v>
      </c>
    </row>
    <row r="715" spans="1:40"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(($AX$11)*IF(Table2[[#This Row],[CorrectWinnerPrediction]]="Y", 1, 0))+(($AX$12)*IF(Table2[[#This Row],[CorrectAwayScorePrediction]]="Y", 1, 0))+(($AX$13)*IF(Table2[[#This Row],[CorrectHomeScorePrediction]]="Y", 1, 0))</f>
        <v>0</v>
      </c>
      <c r="AD7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$AV$31:$AV$40)), 0) &gt; 0, 1, 0) + IF(IFERROR(FIND(Table2[[#This Row],[HomeTeam]], _xlfn.TEXTJOIN(";", 1, $AV$31:$AV$40)), 0) &gt; 0, 1, 0)</f>
        <v>1</v>
      </c>
    </row>
    <row r="716" spans="1:40"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(($AX$11)*IF(Table2[[#This Row],[CorrectWinnerPrediction]]="Y", 1, 0))+(($AX$12)*IF(Table2[[#This Row],[CorrectAwayScorePrediction]]="Y", 1, 0))+(($AX$13)*IF(Table2[[#This Row],[CorrectHomeScorePrediction]]="Y", 1, 0))</f>
        <v>0.9</v>
      </c>
      <c r="AD7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$AV$31:$AV$40)), 0) &gt; 0, 1, 0) + IF(IFERROR(FIND(Table2[[#This Row],[HomeTeam]], _xlfn.TEXTJOIN(";", 1, $AV$31:$AV$40)), 0) &gt; 0, 1, 0)</f>
        <v>0</v>
      </c>
    </row>
    <row r="717" spans="1:40"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(($AX$11)*IF(Table2[[#This Row],[CorrectWinnerPrediction]]="Y", 1, 0))+(($AX$12)*IF(Table2[[#This Row],[CorrectAwayScorePrediction]]="Y", 1, 0))+(($AX$13)*IF(Table2[[#This Row],[CorrectHomeScorePrediction]]="Y", 1, 0))</f>
        <v>0</v>
      </c>
      <c r="AD7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$AV$31:$AV$40)), 0) &gt; 0, 1, 0) + IF(IFERROR(FIND(Table2[[#This Row],[HomeTeam]], _xlfn.TEXTJOIN(";", 1, $AV$31:$AV$40)), 0) &gt; 0, 1, 0)</f>
        <v>1</v>
      </c>
    </row>
    <row r="718" spans="1:40"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(($AX$11)*IF(Table2[[#This Row],[CorrectWinnerPrediction]]="Y", 1, 0))+(($AX$12)*IF(Table2[[#This Row],[CorrectAwayScorePrediction]]="Y", 1, 0))+(($AX$13)*IF(Table2[[#This Row],[CorrectHomeScorePrediction]]="Y", 1, 0))</f>
        <v>0.9</v>
      </c>
      <c r="AD7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$AV$31:$AV$40)), 0) &gt; 0, 1, 0) + IF(IFERROR(FIND(Table2[[#This Row],[HomeTeam]], _xlfn.TEXTJOIN(";", 1, $AV$31:$AV$40)), 0) &gt; 0, 1, 0)</f>
        <v>1</v>
      </c>
    </row>
    <row r="719" spans="1:40"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(($AX$11)*IF(Table2[[#This Row],[CorrectWinnerPrediction]]="Y", 1, 0))+(($AX$12)*IF(Table2[[#This Row],[CorrectAwayScorePrediction]]="Y", 1, 0))+(($AX$13)*IF(Table2[[#This Row],[CorrectHomeScorePrediction]]="Y", 1, 0))</f>
        <v>0.8</v>
      </c>
      <c r="AD7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$AV$31:$AV$40)), 0) &gt; 0, 1, 0) + IF(IFERROR(FIND(Table2[[#This Row],[HomeTeam]], _xlfn.TEXTJOIN(";", 1, $AV$31:$AV$40)), 0) &gt; 0, 1, 0)</f>
        <v>0</v>
      </c>
    </row>
    <row r="720" spans="1:40"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(($AX$11)*IF(Table2[[#This Row],[CorrectWinnerPrediction]]="Y", 1, 0))+(($AX$12)*IF(Table2[[#This Row],[CorrectAwayScorePrediction]]="Y", 1, 0))+(($AX$13)*IF(Table2[[#This Row],[CorrectHomeScorePrediction]]="Y", 1, 0))</f>
        <v>0</v>
      </c>
      <c r="AD7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$AV$31:$AV$40)), 0) &gt; 0, 1, 0) + IF(IFERROR(FIND(Table2[[#This Row],[HomeTeam]], _xlfn.TEXTJOIN(";", 1, $AV$31:$AV$40)), 0) &gt; 0, 1, 0)</f>
        <v>1</v>
      </c>
    </row>
    <row r="721" spans="1:40"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(($AX$11)*IF(Table2[[#This Row],[CorrectWinnerPrediction]]="Y", 1, 0))+(($AX$12)*IF(Table2[[#This Row],[CorrectAwayScorePrediction]]="Y", 1, 0))+(($AX$13)*IF(Table2[[#This Row],[CorrectHomeScorePrediction]]="Y", 1, 0))</f>
        <v>0.8</v>
      </c>
      <c r="AD72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$AV$31:$AV$40)), 0) &gt; 0, 1, 0) + IF(IFERROR(FIND(Table2[[#This Row],[HomeTeam]], _xlfn.TEXTJOIN(";", 1, $AV$31:$AV$40)), 0) &gt; 0, 1, 0)</f>
        <v>1</v>
      </c>
    </row>
    <row r="722" spans="1:40"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(($AX$11)*IF(Table2[[#This Row],[CorrectWinnerPrediction]]="Y", 1, 0))+(($AX$12)*IF(Table2[[#This Row],[CorrectAwayScorePrediction]]="Y", 1, 0))+(($AX$13)*IF(Table2[[#This Row],[CorrectHomeScorePrediction]]="Y", 1, 0))</f>
        <v>0.9</v>
      </c>
      <c r="AD7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$AV$31:$AV$40)), 0) &gt; 0, 1, 0) + IF(IFERROR(FIND(Table2[[#This Row],[HomeTeam]], _xlfn.TEXTJOIN(";", 1, $AV$31:$AV$40)), 0) &gt; 0, 1, 0)</f>
        <v>0</v>
      </c>
    </row>
    <row r="723" spans="1:40"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(($AX$11)*IF(Table2[[#This Row],[CorrectWinnerPrediction]]="Y", 1, 0))+(($AX$12)*IF(Table2[[#This Row],[CorrectAwayScorePrediction]]="Y", 1, 0))+(($AX$13)*IF(Table2[[#This Row],[CorrectHomeScorePrediction]]="Y", 1, 0))</f>
        <v>1</v>
      </c>
      <c r="AD7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$AV$31:$AV$40)), 0) &gt; 0, 1, 0) + IF(IFERROR(FIND(Table2[[#This Row],[HomeTeam]], _xlfn.TEXTJOIN(";", 1, $AV$31:$AV$40)), 0) &gt; 0, 1, 0)</f>
        <v>0</v>
      </c>
    </row>
    <row r="724" spans="1:40"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(($AX$11)*IF(Table2[[#This Row],[CorrectWinnerPrediction]]="Y", 1, 0))+(($AX$12)*IF(Table2[[#This Row],[CorrectAwayScorePrediction]]="Y", 1, 0))+(($AX$13)*IF(Table2[[#This Row],[CorrectHomeScorePrediction]]="Y", 1, 0))</f>
        <v>0</v>
      </c>
      <c r="AD7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$AV$31:$AV$40)), 0) &gt; 0, 1, 0) + IF(IFERROR(FIND(Table2[[#This Row],[HomeTeam]], _xlfn.TEXTJOIN(";", 1, $AV$31:$AV$40)), 0) &gt; 0, 1, 0)</f>
        <v>0</v>
      </c>
    </row>
    <row r="725" spans="1:40"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(($AX$11)*IF(Table2[[#This Row],[CorrectWinnerPrediction]]="Y", 1, 0))+(($AX$12)*IF(Table2[[#This Row],[CorrectAwayScorePrediction]]="Y", 1, 0))+(($AX$13)*IF(Table2[[#This Row],[CorrectHomeScorePrediction]]="Y", 1, 0))</f>
        <v>0.8</v>
      </c>
      <c r="AD7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$AV$31:$AV$40)), 0) &gt; 0, 1, 0) + IF(IFERROR(FIND(Table2[[#This Row],[HomeTeam]], _xlfn.TEXTJOIN(";", 1, $AV$31:$AV$40)), 0) &gt; 0, 1, 0)</f>
        <v>1</v>
      </c>
    </row>
    <row r="726" spans="1:40"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(($AX$11)*IF(Table2[[#This Row],[CorrectWinnerPrediction]]="Y", 1, 0))+(($AX$12)*IF(Table2[[#This Row],[CorrectAwayScorePrediction]]="Y", 1, 0))+(($AX$13)*IF(Table2[[#This Row],[CorrectHomeScorePrediction]]="Y", 1, 0))</f>
        <v>0.8</v>
      </c>
      <c r="AD7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$AV$31:$AV$40)), 0) &gt; 0, 1, 0) + IF(IFERROR(FIND(Table2[[#This Row],[HomeTeam]], _xlfn.TEXTJOIN(";", 1, $AV$31:$AV$40)), 0) &gt; 0, 1, 0)</f>
        <v>0</v>
      </c>
    </row>
    <row r="727" spans="1:40"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(($AX$11)*IF(Table2[[#This Row],[CorrectWinnerPrediction]]="Y", 1, 0))+(($AX$12)*IF(Table2[[#This Row],[CorrectAwayScorePrediction]]="Y", 1, 0))+(($AX$13)*IF(Table2[[#This Row],[CorrectHomeScorePrediction]]="Y", 1, 0))</f>
        <v>0.8</v>
      </c>
      <c r="AD7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$AV$31:$AV$40)), 0) &gt; 0, 1, 0) + IF(IFERROR(FIND(Table2[[#This Row],[HomeTeam]], _xlfn.TEXTJOIN(";", 1, $AV$31:$AV$40)), 0) &gt; 0, 1, 0)</f>
        <v>0</v>
      </c>
    </row>
    <row r="728" spans="1:40"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(($AX$11)*IF(Table2[[#This Row],[CorrectWinnerPrediction]]="Y", 1, 0))+(($AX$12)*IF(Table2[[#This Row],[CorrectAwayScorePrediction]]="Y", 1, 0))+(($AX$13)*IF(Table2[[#This Row],[CorrectHomeScorePrediction]]="Y", 1, 0))</f>
        <v>0.1</v>
      </c>
      <c r="AD7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$AV$31:$AV$40)), 0) &gt; 0, 1, 0) + IF(IFERROR(FIND(Table2[[#This Row],[HomeTeam]], _xlfn.TEXTJOIN(";", 1, $AV$31:$AV$40)), 0) &gt; 0, 1, 0)</f>
        <v>2</v>
      </c>
    </row>
    <row r="729" spans="1:40"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(($AX$11)*IF(Table2[[#This Row],[CorrectWinnerPrediction]]="Y", 1, 0))+(($AX$12)*IF(Table2[[#This Row],[CorrectAwayScorePrediction]]="Y", 1, 0))+(($AX$13)*IF(Table2[[#This Row],[CorrectHomeScorePrediction]]="Y", 1, 0))</f>
        <v>0</v>
      </c>
      <c r="AD7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$AV$31:$AV$40)), 0) &gt; 0, 1, 0) + IF(IFERROR(FIND(Table2[[#This Row],[HomeTeam]], _xlfn.TEXTJOIN(";", 1, $AV$31:$AV$40)), 0) &gt; 0, 1, 0)</f>
        <v>0</v>
      </c>
    </row>
    <row r="730" spans="1:40"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(($AX$11)*IF(Table2[[#This Row],[CorrectWinnerPrediction]]="Y", 1, 0))+(($AX$12)*IF(Table2[[#This Row],[CorrectAwayScorePrediction]]="Y", 1, 0))+(($AX$13)*IF(Table2[[#This Row],[CorrectHomeScorePrediction]]="Y", 1, 0))</f>
        <v>0.8</v>
      </c>
      <c r="AD7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$AV$31:$AV$40)), 0) &gt; 0, 1, 0) + IF(IFERROR(FIND(Table2[[#This Row],[HomeTeam]], _xlfn.TEXTJOIN(";", 1, $AV$31:$AV$40)), 0) &gt; 0, 1, 0)</f>
        <v>0</v>
      </c>
    </row>
    <row r="731" spans="1:40"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(($AX$11)*IF(Table2[[#This Row],[CorrectWinnerPrediction]]="Y", 1, 0))+(($AX$12)*IF(Table2[[#This Row],[CorrectAwayScorePrediction]]="Y", 1, 0))+(($AX$13)*IF(Table2[[#This Row],[CorrectHomeScorePrediction]]="Y", 1, 0))</f>
        <v>0.8</v>
      </c>
      <c r="AD7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$AV$31:$AV$40)), 0) &gt; 0, 1, 0) + IF(IFERROR(FIND(Table2[[#This Row],[HomeTeam]], _xlfn.TEXTJOIN(";", 1, $AV$31:$AV$40)), 0) &gt; 0, 1, 0)</f>
        <v>0</v>
      </c>
    </row>
    <row r="732" spans="1:40"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(($AX$11)*IF(Table2[[#This Row],[CorrectWinnerPrediction]]="Y", 1, 0))+(($AX$12)*IF(Table2[[#This Row],[CorrectAwayScorePrediction]]="Y", 1, 0))+(($AX$13)*IF(Table2[[#This Row],[CorrectHomeScorePrediction]]="Y", 1, 0))</f>
        <v>0.9</v>
      </c>
      <c r="AD7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$AV$31:$AV$40)), 0) &gt; 0, 1, 0) + IF(IFERROR(FIND(Table2[[#This Row],[HomeTeam]], _xlfn.TEXTJOIN(";", 1, $AV$31:$AV$40)), 0) &gt; 0, 1, 0)</f>
        <v>2</v>
      </c>
    </row>
    <row r="733" spans="1:40"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(($AX$11)*IF(Table2[[#This Row],[CorrectWinnerPrediction]]="Y", 1, 0))+(($AX$12)*IF(Table2[[#This Row],[CorrectAwayScorePrediction]]="Y", 1, 0))+(($AX$13)*IF(Table2[[#This Row],[CorrectHomeScorePrediction]]="Y", 1, 0))</f>
        <v>0.8</v>
      </c>
      <c r="AD7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$AV$31:$AV$40)), 0) &gt; 0, 1, 0) + IF(IFERROR(FIND(Table2[[#This Row],[HomeTeam]], _xlfn.TEXTJOIN(";", 1, $AV$31:$AV$40)), 0) &gt; 0, 1, 0)</f>
        <v>0</v>
      </c>
    </row>
    <row r="734" spans="1:40"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(($AX$11)*IF(Table2[[#This Row],[CorrectWinnerPrediction]]="Y", 1, 0))+(($AX$12)*IF(Table2[[#This Row],[CorrectAwayScorePrediction]]="Y", 1, 0))+(($AX$13)*IF(Table2[[#This Row],[CorrectHomeScorePrediction]]="Y", 1, 0))</f>
        <v>0.8</v>
      </c>
      <c r="AD7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$AV$31:$AV$40)), 0) &gt; 0, 1, 0) + IF(IFERROR(FIND(Table2[[#This Row],[HomeTeam]], _xlfn.TEXTJOIN(";", 1, $AV$31:$AV$40)), 0) &gt; 0, 1, 0)</f>
        <v>0</v>
      </c>
    </row>
    <row r="735" spans="1:40"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(($AX$11)*IF(Table2[[#This Row],[CorrectWinnerPrediction]]="Y", 1, 0))+(($AX$12)*IF(Table2[[#This Row],[CorrectAwayScorePrediction]]="Y", 1, 0))+(($AX$13)*IF(Table2[[#This Row],[CorrectHomeScorePrediction]]="Y", 1, 0))</f>
        <v>0.9</v>
      </c>
      <c r="AD7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$AV$31:$AV$40)), 0) &gt; 0, 1, 0) + IF(IFERROR(FIND(Table2[[#This Row],[HomeTeam]], _xlfn.TEXTJOIN(";", 1, $AV$31:$AV$40)), 0) &gt; 0, 1, 0)</f>
        <v>0</v>
      </c>
    </row>
    <row r="736" spans="1:40"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(($AX$11)*IF(Table2[[#This Row],[CorrectWinnerPrediction]]="Y", 1, 0))+(($AX$12)*IF(Table2[[#This Row],[CorrectAwayScorePrediction]]="Y", 1, 0))+(($AX$13)*IF(Table2[[#This Row],[CorrectHomeScorePrediction]]="Y", 1, 0))</f>
        <v>0</v>
      </c>
      <c r="AD7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$AV$31:$AV$40)), 0) &gt; 0, 1, 0) + IF(IFERROR(FIND(Table2[[#This Row],[HomeTeam]], _xlfn.TEXTJOIN(";", 1, $AV$31:$AV$40)), 0) &gt; 0, 1, 0)</f>
        <v>0</v>
      </c>
    </row>
    <row r="737" spans="1:40"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(($AX$11)*IF(Table2[[#This Row],[CorrectWinnerPrediction]]="Y", 1, 0))+(($AX$12)*IF(Table2[[#This Row],[CorrectAwayScorePrediction]]="Y", 1, 0))+(($AX$13)*IF(Table2[[#This Row],[CorrectHomeScorePrediction]]="Y", 1, 0))</f>
        <v>0</v>
      </c>
      <c r="AD7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$AV$31:$AV$40)), 0) &gt; 0, 1, 0) + IF(IFERROR(FIND(Table2[[#This Row],[HomeTeam]], _xlfn.TEXTJOIN(";", 1, $AV$31:$AV$40)), 0) &gt; 0, 1, 0)</f>
        <v>2</v>
      </c>
    </row>
    <row r="738" spans="1:40"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(($AX$11)*IF(Table2[[#This Row],[CorrectWinnerPrediction]]="Y", 1, 0))+(($AX$12)*IF(Table2[[#This Row],[CorrectAwayScorePrediction]]="Y", 1, 0))+(($AX$13)*IF(Table2[[#This Row],[CorrectHomeScorePrediction]]="Y", 1, 0))</f>
        <v>0</v>
      </c>
      <c r="AD73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$AV$31:$AV$40)), 0) &gt; 0, 1, 0) + IF(IFERROR(FIND(Table2[[#This Row],[HomeTeam]], _xlfn.TEXTJOIN(";", 1, $AV$31:$AV$40)), 0) &gt; 0, 1, 0)</f>
        <v>0</v>
      </c>
    </row>
    <row r="739" spans="1:40"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(($AX$11)*IF(Table2[[#This Row],[CorrectWinnerPrediction]]="Y", 1, 0))+(($AX$12)*IF(Table2[[#This Row],[CorrectAwayScorePrediction]]="Y", 1, 0))+(($AX$13)*IF(Table2[[#This Row],[CorrectHomeScorePrediction]]="Y", 1, 0))</f>
        <v>0.1</v>
      </c>
      <c r="AD7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$AV$31:$AV$40)), 0) &gt; 0, 1, 0) + IF(IFERROR(FIND(Table2[[#This Row],[HomeTeam]], _xlfn.TEXTJOIN(";", 1, $AV$31:$AV$40)), 0) &gt; 0, 1, 0)</f>
        <v>1</v>
      </c>
    </row>
    <row r="740" spans="1:40"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(($AX$11)*IF(Table2[[#This Row],[CorrectWinnerPrediction]]="Y", 1, 0))+(($AX$12)*IF(Table2[[#This Row],[CorrectAwayScorePrediction]]="Y", 1, 0))+(($AX$13)*IF(Table2[[#This Row],[CorrectHomeScorePrediction]]="Y", 1, 0))</f>
        <v>0.8</v>
      </c>
      <c r="AD7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$AV$31:$AV$40)), 0) &gt; 0, 1, 0) + IF(IFERROR(FIND(Table2[[#This Row],[HomeTeam]], _xlfn.TEXTJOIN(";", 1, $AV$31:$AV$40)), 0) &gt; 0, 1, 0)</f>
        <v>1</v>
      </c>
    </row>
    <row r="741" spans="1:40"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(($AX$11)*IF(Table2[[#This Row],[CorrectWinnerPrediction]]="Y", 1, 0))+(($AX$12)*IF(Table2[[#This Row],[CorrectAwayScorePrediction]]="Y", 1, 0))+(($AX$13)*IF(Table2[[#This Row],[CorrectHomeScorePrediction]]="Y", 1, 0))</f>
        <v>0.8</v>
      </c>
      <c r="AD7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$AV$31:$AV$40)), 0) &gt; 0, 1, 0) + IF(IFERROR(FIND(Table2[[#This Row],[HomeTeam]], _xlfn.TEXTJOIN(";", 1, $AV$31:$AV$40)), 0) &gt; 0, 1, 0)</f>
        <v>0</v>
      </c>
    </row>
    <row r="742" spans="1:40"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(($AX$11)*IF(Table2[[#This Row],[CorrectWinnerPrediction]]="Y", 1, 0))+(($AX$12)*IF(Table2[[#This Row],[CorrectAwayScorePrediction]]="Y", 1, 0))+(($AX$13)*IF(Table2[[#This Row],[CorrectHomeScorePrediction]]="Y", 1, 0))</f>
        <v>0.8</v>
      </c>
      <c r="AD7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$AV$31:$AV$40)), 0) &gt; 0, 1, 0) + IF(IFERROR(FIND(Table2[[#This Row],[HomeTeam]], _xlfn.TEXTJOIN(";", 1, $AV$31:$AV$40)), 0) &gt; 0, 1, 0)</f>
        <v>0</v>
      </c>
    </row>
    <row r="743" spans="1:40"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(($AX$11)*IF(Table2[[#This Row],[CorrectWinnerPrediction]]="Y", 1, 0))+(($AX$12)*IF(Table2[[#This Row],[CorrectAwayScorePrediction]]="Y", 1, 0))+(($AX$13)*IF(Table2[[#This Row],[CorrectHomeScorePrediction]]="Y", 1, 0))</f>
        <v>0.8</v>
      </c>
      <c r="AD7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$AV$31:$AV$40)), 0) &gt; 0, 1, 0) + IF(IFERROR(FIND(Table2[[#This Row],[HomeTeam]], _xlfn.TEXTJOIN(";", 1, $AV$31:$AV$40)), 0) &gt; 0, 1, 0)</f>
        <v>0</v>
      </c>
    </row>
    <row r="744" spans="1:40"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(($AX$11)*IF(Table2[[#This Row],[CorrectWinnerPrediction]]="Y", 1, 0))+(($AX$12)*IF(Table2[[#This Row],[CorrectAwayScorePrediction]]="Y", 1, 0))+(($AX$13)*IF(Table2[[#This Row],[CorrectHomeScorePrediction]]="Y", 1, 0))</f>
        <v>0.8</v>
      </c>
      <c r="AD7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$AV$31:$AV$40)), 0) &gt; 0, 1, 0) + IF(IFERROR(FIND(Table2[[#This Row],[HomeTeam]], _xlfn.TEXTJOIN(";", 1, $AV$31:$AV$40)), 0) &gt; 0, 1, 0)</f>
        <v>0</v>
      </c>
    </row>
    <row r="745" spans="1:40"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(($AX$11)*IF(Table2[[#This Row],[CorrectWinnerPrediction]]="Y", 1, 0))+(($AX$12)*IF(Table2[[#This Row],[CorrectAwayScorePrediction]]="Y", 1, 0))+(($AX$13)*IF(Table2[[#This Row],[CorrectHomeScorePrediction]]="Y", 1, 0))</f>
        <v>0</v>
      </c>
      <c r="AD7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$AV$31:$AV$40)), 0) &gt; 0, 1, 0) + IF(IFERROR(FIND(Table2[[#This Row],[HomeTeam]], _xlfn.TEXTJOIN(";", 1, $AV$31:$AV$40)), 0) &gt; 0, 1, 0)</f>
        <v>0</v>
      </c>
    </row>
    <row r="746" spans="1:40"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(($AX$11)*IF(Table2[[#This Row],[CorrectWinnerPrediction]]="Y", 1, 0))+(($AX$12)*IF(Table2[[#This Row],[CorrectAwayScorePrediction]]="Y", 1, 0))+(($AX$13)*IF(Table2[[#This Row],[CorrectHomeScorePrediction]]="Y", 1, 0))</f>
        <v>0.9</v>
      </c>
      <c r="AD7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$AV$31:$AV$40)), 0) &gt; 0, 1, 0) + IF(IFERROR(FIND(Table2[[#This Row],[HomeTeam]], _xlfn.TEXTJOIN(";", 1, $AV$31:$AV$40)), 0) &gt; 0, 1, 0)</f>
        <v>1</v>
      </c>
    </row>
    <row r="747" spans="1:40"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(($AX$11)*IF(Table2[[#This Row],[CorrectWinnerPrediction]]="Y", 1, 0))+(($AX$12)*IF(Table2[[#This Row],[CorrectAwayScorePrediction]]="Y", 1, 0))+(($AX$13)*IF(Table2[[#This Row],[CorrectHomeScorePrediction]]="Y", 1, 0))</f>
        <v>0.1</v>
      </c>
      <c r="AD7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$AV$31:$AV$40)), 0) &gt; 0, 1, 0) + IF(IFERROR(FIND(Table2[[#This Row],[HomeTeam]], _xlfn.TEXTJOIN(";", 1, $AV$31:$AV$40)), 0) &gt; 0, 1, 0)</f>
        <v>0</v>
      </c>
    </row>
    <row r="748" spans="1:40"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(($AX$11)*IF(Table2[[#This Row],[CorrectWinnerPrediction]]="Y", 1, 0))+(($AX$12)*IF(Table2[[#This Row],[CorrectAwayScorePrediction]]="Y", 1, 0))+(($AX$13)*IF(Table2[[#This Row],[CorrectHomeScorePrediction]]="Y", 1, 0))</f>
        <v>1</v>
      </c>
      <c r="AD7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$AV$31:$AV$40)), 0) &gt; 0, 1, 0) + IF(IFERROR(FIND(Table2[[#This Row],[HomeTeam]], _xlfn.TEXTJOIN(";", 1, $AV$31:$AV$40)), 0) &gt; 0, 1, 0)</f>
        <v>0</v>
      </c>
    </row>
    <row r="749" spans="1:40"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(($AX$11)*IF(Table2[[#This Row],[CorrectWinnerPrediction]]="Y", 1, 0))+(($AX$12)*IF(Table2[[#This Row],[CorrectAwayScorePrediction]]="Y", 1, 0))+(($AX$13)*IF(Table2[[#This Row],[CorrectHomeScorePrediction]]="Y", 1, 0))</f>
        <v>0</v>
      </c>
      <c r="AD7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$AV$31:$AV$40)), 0) &gt; 0, 1, 0) + IF(IFERROR(FIND(Table2[[#This Row],[HomeTeam]], _xlfn.TEXTJOIN(";", 1, $AV$31:$AV$40)), 0) &gt; 0, 1, 0)</f>
        <v>1</v>
      </c>
    </row>
    <row r="750" spans="1:40"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(($AX$11)*IF(Table2[[#This Row],[CorrectWinnerPrediction]]="Y", 1, 0))+(($AX$12)*IF(Table2[[#This Row],[CorrectAwayScorePrediction]]="Y", 1, 0))+(($AX$13)*IF(Table2[[#This Row],[CorrectHomeScorePrediction]]="Y", 1, 0))</f>
        <v>0.8</v>
      </c>
      <c r="AD7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$AV$31:$AV$40)), 0) &gt; 0, 1, 0) + IF(IFERROR(FIND(Table2[[#This Row],[HomeTeam]], _xlfn.TEXTJOIN(";", 1, $AV$31:$AV$40)), 0) &gt; 0, 1, 0)</f>
        <v>0</v>
      </c>
    </row>
    <row r="751" spans="1:40"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(($AX$11)*IF(Table2[[#This Row],[CorrectWinnerPrediction]]="Y", 1, 0))+(($AX$12)*IF(Table2[[#This Row],[CorrectAwayScorePrediction]]="Y", 1, 0))+(($AX$13)*IF(Table2[[#This Row],[CorrectHomeScorePrediction]]="Y", 1, 0))</f>
        <v>0.8</v>
      </c>
      <c r="AD7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$AV$31:$AV$40)), 0) &gt; 0, 1, 0) + IF(IFERROR(FIND(Table2[[#This Row],[HomeTeam]], _xlfn.TEXTJOIN(";", 1, $AV$31:$AV$40)), 0) &gt; 0, 1, 0)</f>
        <v>1</v>
      </c>
    </row>
    <row r="752" spans="1:40"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(($AX$11)*IF(Table2[[#This Row],[CorrectWinnerPrediction]]="Y", 1, 0))+(($AX$12)*IF(Table2[[#This Row],[CorrectAwayScorePrediction]]="Y", 1, 0))+(($AX$13)*IF(Table2[[#This Row],[CorrectHomeScorePrediction]]="Y", 1, 0))</f>
        <v>0</v>
      </c>
      <c r="AD7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$AV$31:$AV$40)), 0) &gt; 0, 1, 0) + IF(IFERROR(FIND(Table2[[#This Row],[HomeTeam]], _xlfn.TEXTJOIN(";", 1, $AV$31:$AV$40)), 0) &gt; 0, 1, 0)</f>
        <v>1</v>
      </c>
    </row>
    <row r="753" spans="1:40"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(($AX$11)*IF(Table2[[#This Row],[CorrectWinnerPrediction]]="Y", 1, 0))+(($AX$12)*IF(Table2[[#This Row],[CorrectAwayScorePrediction]]="Y", 1, 0))+(($AX$13)*IF(Table2[[#This Row],[CorrectHomeScorePrediction]]="Y", 1, 0))</f>
        <v>0</v>
      </c>
      <c r="AD7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$AV$31:$AV$40)), 0) &gt; 0, 1, 0) + IF(IFERROR(FIND(Table2[[#This Row],[HomeTeam]], _xlfn.TEXTJOIN(";", 1, $AV$31:$AV$40)), 0) &gt; 0, 1, 0)</f>
        <v>0</v>
      </c>
    </row>
    <row r="754" spans="1:40"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(($AX$11)*IF(Table2[[#This Row],[CorrectWinnerPrediction]]="Y", 1, 0))+(($AX$12)*IF(Table2[[#This Row],[CorrectAwayScorePrediction]]="Y", 1, 0))+(($AX$13)*IF(Table2[[#This Row],[CorrectHomeScorePrediction]]="Y", 1, 0))</f>
        <v>0.8</v>
      </c>
      <c r="AD7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$AV$31:$AV$40)), 0) &gt; 0, 1, 0) + IF(IFERROR(FIND(Table2[[#This Row],[HomeTeam]], _xlfn.TEXTJOIN(";", 1, $AV$31:$AV$40)), 0) &gt; 0, 1, 0)</f>
        <v>0</v>
      </c>
    </row>
    <row r="755" spans="1:40"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(($AX$11)*IF(Table2[[#This Row],[CorrectWinnerPrediction]]="Y", 1, 0))+(($AX$12)*IF(Table2[[#This Row],[CorrectAwayScorePrediction]]="Y", 1, 0))+(($AX$13)*IF(Table2[[#This Row],[CorrectHomeScorePrediction]]="Y", 1, 0))</f>
        <v>0.1</v>
      </c>
      <c r="AD7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$AV$31:$AV$40)), 0) &gt; 0, 1, 0) + IF(IFERROR(FIND(Table2[[#This Row],[HomeTeam]], _xlfn.TEXTJOIN(";", 1, $AV$31:$AV$40)), 0) &gt; 0, 1, 0)</f>
        <v>0</v>
      </c>
    </row>
    <row r="756" spans="1:40"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(($AX$11)*IF(Table2[[#This Row],[CorrectWinnerPrediction]]="Y", 1, 0))+(($AX$12)*IF(Table2[[#This Row],[CorrectAwayScorePrediction]]="Y", 1, 0))+(($AX$13)*IF(Table2[[#This Row],[CorrectHomeScorePrediction]]="Y", 1, 0))</f>
        <v>0.9</v>
      </c>
      <c r="AD7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$AV$31:$AV$40)), 0) &gt; 0, 1, 0) + IF(IFERROR(FIND(Table2[[#This Row],[HomeTeam]], _xlfn.TEXTJOIN(";", 1, $AV$31:$AV$40)), 0) &gt; 0, 1, 0)</f>
        <v>1</v>
      </c>
    </row>
    <row r="757" spans="1:40"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(($AX$11)*IF(Table2[[#This Row],[CorrectWinnerPrediction]]="Y", 1, 0))+(($AX$12)*IF(Table2[[#This Row],[CorrectAwayScorePrediction]]="Y", 1, 0))+(($AX$13)*IF(Table2[[#This Row],[CorrectHomeScorePrediction]]="Y", 1, 0))</f>
        <v>0</v>
      </c>
      <c r="AD7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$AV$31:$AV$40)), 0) &gt; 0, 1, 0) + IF(IFERROR(FIND(Table2[[#This Row],[HomeTeam]], _xlfn.TEXTJOIN(";", 1, $AV$31:$AV$40)), 0) &gt; 0, 1, 0)</f>
        <v>1</v>
      </c>
    </row>
    <row r="758" spans="1:40"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(($AX$11)*IF(Table2[[#This Row],[CorrectWinnerPrediction]]="Y", 1, 0))+(($AX$12)*IF(Table2[[#This Row],[CorrectAwayScorePrediction]]="Y", 1, 0))+(($AX$13)*IF(Table2[[#This Row],[CorrectHomeScorePrediction]]="Y", 1, 0))</f>
        <v>0.8</v>
      </c>
      <c r="AD75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$AV$31:$AV$40)), 0) &gt; 0, 1, 0) + IF(IFERROR(FIND(Table2[[#This Row],[HomeTeam]], _xlfn.TEXTJOIN(";", 1, $AV$31:$AV$40)), 0) &gt; 0, 1, 0)</f>
        <v>0</v>
      </c>
    </row>
    <row r="759" spans="1:40"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(($AX$11)*IF(Table2[[#This Row],[CorrectWinnerPrediction]]="Y", 1, 0))+(($AX$12)*IF(Table2[[#This Row],[CorrectAwayScorePrediction]]="Y", 1, 0))+(($AX$13)*IF(Table2[[#This Row],[CorrectHomeScorePrediction]]="Y", 1, 0))</f>
        <v>0</v>
      </c>
      <c r="AD7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$AV$31:$AV$40)), 0) &gt; 0, 1, 0) + IF(IFERROR(FIND(Table2[[#This Row],[HomeTeam]], _xlfn.TEXTJOIN(";", 1, $AV$31:$AV$40)), 0) &gt; 0, 1, 0)</f>
        <v>1</v>
      </c>
    </row>
    <row r="760" spans="1:40"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(($AX$11)*IF(Table2[[#This Row],[CorrectWinnerPrediction]]="Y", 1, 0))+(($AX$12)*IF(Table2[[#This Row],[CorrectAwayScorePrediction]]="Y", 1, 0))+(($AX$13)*IF(Table2[[#This Row],[CorrectHomeScorePrediction]]="Y", 1, 0))</f>
        <v>0.8</v>
      </c>
      <c r="AD7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$AV$31:$AV$40)), 0) &gt; 0, 1, 0) + IF(IFERROR(FIND(Table2[[#This Row],[HomeTeam]], _xlfn.TEXTJOIN(";", 1, $AV$31:$AV$40)), 0) &gt; 0, 1, 0)</f>
        <v>0</v>
      </c>
    </row>
    <row r="761" spans="1:40"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(($AX$11)*IF(Table2[[#This Row],[CorrectWinnerPrediction]]="Y", 1, 0))+(($AX$12)*IF(Table2[[#This Row],[CorrectAwayScorePrediction]]="Y", 1, 0))+(($AX$13)*IF(Table2[[#This Row],[CorrectHomeScorePrediction]]="Y", 1, 0))</f>
        <v>0.8</v>
      </c>
      <c r="AD7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$AV$31:$AV$40)), 0) &gt; 0, 1, 0) + IF(IFERROR(FIND(Table2[[#This Row],[HomeTeam]], _xlfn.TEXTJOIN(";", 1, $AV$31:$AV$40)), 0) &gt; 0, 1, 0)</f>
        <v>1</v>
      </c>
    </row>
    <row r="762" spans="1:40"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(($AX$11)*IF(Table2[[#This Row],[CorrectWinnerPrediction]]="Y", 1, 0))+(($AX$12)*IF(Table2[[#This Row],[CorrectAwayScorePrediction]]="Y", 1, 0))+(($AX$13)*IF(Table2[[#This Row],[CorrectHomeScorePrediction]]="Y", 1, 0))</f>
        <v>0.8</v>
      </c>
      <c r="AD7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$AV$31:$AV$40)), 0) &gt; 0, 1, 0) + IF(IFERROR(FIND(Table2[[#This Row],[HomeTeam]], _xlfn.TEXTJOIN(";", 1, $AV$31:$AV$40)), 0) &gt; 0, 1, 0)</f>
        <v>0</v>
      </c>
    </row>
    <row r="763" spans="1:40"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(($AX$11)*IF(Table2[[#This Row],[CorrectWinnerPrediction]]="Y", 1, 0))+(($AX$12)*IF(Table2[[#This Row],[CorrectAwayScorePrediction]]="Y", 1, 0))+(($AX$13)*IF(Table2[[#This Row],[CorrectHomeScorePrediction]]="Y", 1, 0))</f>
        <v>0.8</v>
      </c>
      <c r="AD7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$AV$31:$AV$40)), 0) &gt; 0, 1, 0) + IF(IFERROR(FIND(Table2[[#This Row],[HomeTeam]], _xlfn.TEXTJOIN(";", 1, $AV$31:$AV$40)), 0) &gt; 0, 1, 0)</f>
        <v>1</v>
      </c>
    </row>
    <row r="764" spans="1:40"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(($AX$11)*IF(Table2[[#This Row],[CorrectWinnerPrediction]]="Y", 1, 0))+(($AX$12)*IF(Table2[[#This Row],[CorrectAwayScorePrediction]]="Y", 1, 0))+(($AX$13)*IF(Table2[[#This Row],[CorrectHomeScorePrediction]]="Y", 1, 0))</f>
        <v>0</v>
      </c>
      <c r="AD7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$AV$31:$AV$40)), 0) &gt; 0, 1, 0) + IF(IFERROR(FIND(Table2[[#This Row],[HomeTeam]], _xlfn.TEXTJOIN(";", 1, $AV$31:$AV$40)), 0) &gt; 0, 1, 0)</f>
        <v>1</v>
      </c>
    </row>
    <row r="765" spans="1:40"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(($AX$11)*IF(Table2[[#This Row],[CorrectWinnerPrediction]]="Y", 1, 0))+(($AX$12)*IF(Table2[[#This Row],[CorrectAwayScorePrediction]]="Y", 1, 0))+(($AX$13)*IF(Table2[[#This Row],[CorrectHomeScorePrediction]]="Y", 1, 0))</f>
        <v>0.8</v>
      </c>
      <c r="AD7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$AV$31:$AV$40)), 0) &gt; 0, 1, 0) + IF(IFERROR(FIND(Table2[[#This Row],[HomeTeam]], _xlfn.TEXTJOIN(";", 1, $AV$31:$AV$40)), 0) &gt; 0, 1, 0)</f>
        <v>0</v>
      </c>
    </row>
    <row r="766" spans="1:40"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(($AX$11)*IF(Table2[[#This Row],[CorrectWinnerPrediction]]="Y", 1, 0))+(($AX$12)*IF(Table2[[#This Row],[CorrectAwayScorePrediction]]="Y", 1, 0))+(($AX$13)*IF(Table2[[#This Row],[CorrectHomeScorePrediction]]="Y", 1, 0))</f>
        <v>0.8</v>
      </c>
      <c r="AD7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$AV$31:$AV$40)), 0) &gt; 0, 1, 0) + IF(IFERROR(FIND(Table2[[#This Row],[HomeTeam]], _xlfn.TEXTJOIN(";", 1, $AV$31:$AV$40)), 0) &gt; 0, 1, 0)</f>
        <v>0</v>
      </c>
    </row>
    <row r="767" spans="1:40"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(($AX$11)*IF(Table2[[#This Row],[CorrectWinnerPrediction]]="Y", 1, 0))+(($AX$12)*IF(Table2[[#This Row],[CorrectAwayScorePrediction]]="Y", 1, 0))+(($AX$13)*IF(Table2[[#This Row],[CorrectHomeScorePrediction]]="Y", 1, 0))</f>
        <v>0.9</v>
      </c>
      <c r="AD7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$AV$31:$AV$40)), 0) &gt; 0, 1, 0) + IF(IFERROR(FIND(Table2[[#This Row],[HomeTeam]], _xlfn.TEXTJOIN(";", 1, $AV$31:$AV$40)), 0) &gt; 0, 1, 0)</f>
        <v>0</v>
      </c>
    </row>
    <row r="768" spans="1:40"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(($AX$11)*IF(Table2[[#This Row],[CorrectWinnerPrediction]]="Y", 1, 0))+(($AX$12)*IF(Table2[[#This Row],[CorrectAwayScorePrediction]]="Y", 1, 0))+(($AX$13)*IF(Table2[[#This Row],[CorrectHomeScorePrediction]]="Y", 1, 0))</f>
        <v>0</v>
      </c>
      <c r="AD7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$AV$31:$AV$40)), 0) &gt; 0, 1, 0) + IF(IFERROR(FIND(Table2[[#This Row],[HomeTeam]], _xlfn.TEXTJOIN(";", 1, $AV$31:$AV$40)), 0) &gt; 0, 1, 0)</f>
        <v>0</v>
      </c>
    </row>
    <row r="769" spans="1:40"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(($AX$11)*IF(Table2[[#This Row],[CorrectWinnerPrediction]]="Y", 1, 0))+(($AX$12)*IF(Table2[[#This Row],[CorrectAwayScorePrediction]]="Y", 1, 0))+(($AX$13)*IF(Table2[[#This Row],[CorrectHomeScorePrediction]]="Y", 1, 0))</f>
        <v>0.9</v>
      </c>
      <c r="AD7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$AV$31:$AV$40)), 0) &gt; 0, 1, 0) + IF(IFERROR(FIND(Table2[[#This Row],[HomeTeam]], _xlfn.TEXTJOIN(";", 1, $AV$31:$AV$40)), 0) &gt; 0, 1, 0)</f>
        <v>1</v>
      </c>
    </row>
    <row r="770" spans="1:40"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(($AX$11)*IF(Table2[[#This Row],[CorrectWinnerPrediction]]="Y", 1, 0))+(($AX$12)*IF(Table2[[#This Row],[CorrectAwayScorePrediction]]="Y", 1, 0))+(($AX$13)*IF(Table2[[#This Row],[CorrectHomeScorePrediction]]="Y", 1, 0))</f>
        <v>0.9</v>
      </c>
      <c r="AD7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$AV$31:$AV$40)), 0) &gt; 0, 1, 0) + IF(IFERROR(FIND(Table2[[#This Row],[HomeTeam]], _xlfn.TEXTJOIN(";", 1, $AV$31:$AV$40)), 0) &gt; 0, 1, 0)</f>
        <v>2</v>
      </c>
    </row>
    <row r="771" spans="1:40"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(($AX$11)*IF(Table2[[#This Row],[CorrectWinnerPrediction]]="Y", 1, 0))+(($AX$12)*IF(Table2[[#This Row],[CorrectAwayScorePrediction]]="Y", 1, 0))+(($AX$13)*IF(Table2[[#This Row],[CorrectHomeScorePrediction]]="Y", 1, 0))</f>
        <v>0</v>
      </c>
      <c r="AD7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$AV$31:$AV$40)), 0) &gt; 0, 1, 0) + IF(IFERROR(FIND(Table2[[#This Row],[HomeTeam]], _xlfn.TEXTJOIN(";", 1, $AV$31:$AV$40)), 0) &gt; 0, 1, 0)</f>
        <v>0</v>
      </c>
    </row>
    <row r="772" spans="1:40"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(($AX$11)*IF(Table2[[#This Row],[CorrectWinnerPrediction]]="Y", 1, 0))+(($AX$12)*IF(Table2[[#This Row],[CorrectAwayScorePrediction]]="Y", 1, 0))+(($AX$13)*IF(Table2[[#This Row],[CorrectHomeScorePrediction]]="Y", 1, 0))</f>
        <v>0.8</v>
      </c>
      <c r="AD7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$AV$31:$AV$40)), 0) &gt; 0, 1, 0) + IF(IFERROR(FIND(Table2[[#This Row],[HomeTeam]], _xlfn.TEXTJOIN(";", 1, $AV$31:$AV$40)), 0) &gt; 0, 1, 0)</f>
        <v>0</v>
      </c>
    </row>
    <row r="773" spans="1:40"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(($AX$11)*IF(Table2[[#This Row],[CorrectWinnerPrediction]]="Y", 1, 0))+(($AX$12)*IF(Table2[[#This Row],[CorrectAwayScorePrediction]]="Y", 1, 0))+(($AX$13)*IF(Table2[[#This Row],[CorrectHomeScorePrediction]]="Y", 1, 0))</f>
        <v>0</v>
      </c>
      <c r="AD77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$AV$31:$AV$40)), 0) &gt; 0, 1, 0) + IF(IFERROR(FIND(Table2[[#This Row],[HomeTeam]], _xlfn.TEXTJOIN(";", 1, $AV$31:$AV$40)), 0) &gt; 0, 1, 0)</f>
        <v>0</v>
      </c>
    </row>
    <row r="774" spans="1:40"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(($AX$11)*IF(Table2[[#This Row],[CorrectWinnerPrediction]]="Y", 1, 0))+(($AX$12)*IF(Table2[[#This Row],[CorrectAwayScorePrediction]]="Y", 1, 0))+(($AX$13)*IF(Table2[[#This Row],[CorrectHomeScorePrediction]]="Y", 1, 0))</f>
        <v>0.9</v>
      </c>
      <c r="AD7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$AV$31:$AV$40)), 0) &gt; 0, 1, 0) + IF(IFERROR(FIND(Table2[[#This Row],[HomeTeam]], _xlfn.TEXTJOIN(";", 1, $AV$31:$AV$40)), 0) &gt; 0, 1, 0)</f>
        <v>0</v>
      </c>
    </row>
    <row r="775" spans="1:40"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(($AX$11)*IF(Table2[[#This Row],[CorrectWinnerPrediction]]="Y", 1, 0))+(($AX$12)*IF(Table2[[#This Row],[CorrectAwayScorePrediction]]="Y", 1, 0))+(($AX$13)*IF(Table2[[#This Row],[CorrectHomeScorePrediction]]="Y", 1, 0))</f>
        <v>0.9</v>
      </c>
      <c r="AD7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$AV$31:$AV$40)), 0) &gt; 0, 1, 0) + IF(IFERROR(FIND(Table2[[#This Row],[HomeTeam]], _xlfn.TEXTJOIN(";", 1, $AV$31:$AV$40)), 0) &gt; 0, 1, 0)</f>
        <v>0</v>
      </c>
    </row>
    <row r="776" spans="1:40"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(($AX$11)*IF(Table2[[#This Row],[CorrectWinnerPrediction]]="Y", 1, 0))+(($AX$12)*IF(Table2[[#This Row],[CorrectAwayScorePrediction]]="Y", 1, 0))+(($AX$13)*IF(Table2[[#This Row],[CorrectHomeScorePrediction]]="Y", 1, 0))</f>
        <v>1</v>
      </c>
      <c r="AD7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$AV$31:$AV$40)), 0) &gt; 0, 1, 0) + IF(IFERROR(FIND(Table2[[#This Row],[HomeTeam]], _xlfn.TEXTJOIN(";", 1, $AV$31:$AV$40)), 0) &gt; 0, 1, 0)</f>
        <v>0</v>
      </c>
    </row>
    <row r="777" spans="1:40"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(($AX$11)*IF(Table2[[#This Row],[CorrectWinnerPrediction]]="Y", 1, 0))+(($AX$12)*IF(Table2[[#This Row],[CorrectAwayScorePrediction]]="Y", 1, 0))+(($AX$13)*IF(Table2[[#This Row],[CorrectHomeScorePrediction]]="Y", 1, 0))</f>
        <v>0.8</v>
      </c>
      <c r="AD7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$AV$31:$AV$40)), 0) &gt; 0, 1, 0) + IF(IFERROR(FIND(Table2[[#This Row],[HomeTeam]], _xlfn.TEXTJOIN(";", 1, $AV$31:$AV$40)), 0) &gt; 0, 1, 0)</f>
        <v>1</v>
      </c>
    </row>
    <row r="778" spans="1:40"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(($AX$11)*IF(Table2[[#This Row],[CorrectWinnerPrediction]]="Y", 1, 0))+(($AX$12)*IF(Table2[[#This Row],[CorrectAwayScorePrediction]]="Y", 1, 0))+(($AX$13)*IF(Table2[[#This Row],[CorrectHomeScorePrediction]]="Y", 1, 0))</f>
        <v>0</v>
      </c>
      <c r="AD7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-24</v>
      </c>
      <c r="AI778" s="2">
        <f t="shared" si="68"/>
        <v>-9</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$AV$31:$AV$40)), 0) &gt; 0, 1, 0) + IF(IFERROR(FIND(Table2[[#This Row],[HomeTeam]], _xlfn.TEXTJOIN(";", 1, $AV$31:$AV$40)), 0) &gt; 0, 1, 0)</f>
        <v>0</v>
      </c>
    </row>
    <row r="779" spans="1:40"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(($AX$11)*IF(Table2[[#This Row],[CorrectWinnerPrediction]]="Y", 1, 0))+(($AX$12)*IF(Table2[[#This Row],[CorrectAwayScorePrediction]]="Y", 1, 0))+(($AX$13)*IF(Table2[[#This Row],[CorrectHomeScorePrediction]]="Y", 1, 0))</f>
        <v>0.9</v>
      </c>
      <c r="AD7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-24</v>
      </c>
      <c r="AI779" s="2">
        <f t="shared" si="68"/>
        <v>-9</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$AV$31:$AV$40)), 0) &gt; 0, 1, 0) + IF(IFERROR(FIND(Table2[[#This Row],[HomeTeam]], _xlfn.TEXTJOIN(";", 1, $AV$31:$AV$40)), 0) &gt; 0, 1, 0)</f>
        <v>1</v>
      </c>
    </row>
    <row r="780" spans="1:40"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(($AX$11)*IF(Table2[[#This Row],[CorrectWinnerPrediction]]="Y", 1, 0))+(($AX$12)*IF(Table2[[#This Row],[CorrectAwayScorePrediction]]="Y", 1, 0))+(($AX$13)*IF(Table2[[#This Row],[CorrectHomeScorePrediction]]="Y", 1, 0))</f>
        <v>0</v>
      </c>
      <c r="AD7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-24</v>
      </c>
      <c r="AI780" s="2">
        <f t="shared" si="68"/>
        <v>-9</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$AV$31:$AV$40)), 0) &gt; 0, 1, 0) + IF(IFERROR(FIND(Table2[[#This Row],[HomeTeam]], _xlfn.TEXTJOIN(";", 1, $AV$31:$AV$40)), 0) &gt; 0, 1, 0)</f>
        <v>0</v>
      </c>
    </row>
    <row r="781" spans="1:40"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(($AX$11)*IF(Table2[[#This Row],[CorrectWinnerPrediction]]="Y", 1, 0))+(($AX$12)*IF(Table2[[#This Row],[CorrectAwayScorePrediction]]="Y", 1, 0))+(($AX$13)*IF(Table2[[#This Row],[CorrectHomeScorePrediction]]="Y", 1, 0))</f>
        <v>0</v>
      </c>
      <c r="AD7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-24</v>
      </c>
      <c r="AI781" s="2">
        <f t="shared" si="68"/>
        <v>-9</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$AV$31:$AV$40)), 0) &gt; 0, 1, 0) + IF(IFERROR(FIND(Table2[[#This Row],[HomeTeam]], _xlfn.TEXTJOIN(";", 1, $AV$31:$AV$40)), 0) &gt; 0, 1, 0)</f>
        <v>1</v>
      </c>
    </row>
    <row r="782" spans="1:40"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(($AX$11)*IF(Table2[[#This Row],[CorrectWinnerPrediction]]="Y", 1, 0))+(($AX$12)*IF(Table2[[#This Row],[CorrectAwayScorePrediction]]="Y", 1, 0))+(($AX$13)*IF(Table2[[#This Row],[CorrectHomeScorePrediction]]="Y", 1, 0))</f>
        <v>0.1</v>
      </c>
      <c r="AD7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-24</v>
      </c>
      <c r="AI782" s="2">
        <f t="shared" si="68"/>
        <v>-9</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$AV$31:$AV$40)), 0) &gt; 0, 1, 0) + IF(IFERROR(FIND(Table2[[#This Row],[HomeTeam]], _xlfn.TEXTJOIN(";", 1, $AV$31:$AV$40)), 0) &gt; 0, 1, 0)</f>
        <v>2</v>
      </c>
    </row>
    <row r="783" spans="1:40"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(($AX$11)*IF(Table2[[#This Row],[CorrectWinnerPrediction]]="Y", 1, 0))+(($AX$12)*IF(Table2[[#This Row],[CorrectAwayScorePrediction]]="Y", 1, 0))+(($AX$13)*IF(Table2[[#This Row],[CorrectHomeScorePrediction]]="Y", 1, 0))</f>
        <v>0.8</v>
      </c>
      <c r="AD7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-24</v>
      </c>
      <c r="AI783" s="2">
        <f t="shared" si="68"/>
        <v>-9</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$AV$31:$AV$40)), 0) &gt; 0, 1, 0) + IF(IFERROR(FIND(Table2[[#This Row],[HomeTeam]], _xlfn.TEXTJOIN(";", 1, $AV$31:$AV$40)), 0) &gt; 0, 1, 0)</f>
        <v>0</v>
      </c>
    </row>
    <row r="784" spans="1:40"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(($AX$11)*IF(Table2[[#This Row],[CorrectWinnerPrediction]]="Y", 1, 0))+(($AX$12)*IF(Table2[[#This Row],[CorrectAwayScorePrediction]]="Y", 1, 0))+(($AX$13)*IF(Table2[[#This Row],[CorrectHomeScorePrediction]]="Y", 1, 0))</f>
        <v>0.8</v>
      </c>
      <c r="AD7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-24</v>
      </c>
      <c r="AI784" s="2">
        <f t="shared" si="68"/>
        <v>-9</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$AV$31:$AV$40)), 0) &gt; 0, 1, 0) + IF(IFERROR(FIND(Table2[[#This Row],[HomeTeam]], _xlfn.TEXTJOIN(";", 1, $AV$31:$AV$40)), 0) &gt; 0, 1, 0)</f>
        <v>0</v>
      </c>
    </row>
    <row r="785" spans="1:40"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(($AX$11)*IF(Table2[[#This Row],[CorrectWinnerPrediction]]="Y", 1, 0))+(($AX$12)*IF(Table2[[#This Row],[CorrectAwayScorePrediction]]="Y", 1, 0))+(($AX$13)*IF(Table2[[#This Row],[CorrectHomeScorePrediction]]="Y", 1, 0))</f>
        <v>0.1</v>
      </c>
      <c r="AD7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-24</v>
      </c>
      <c r="AI785" s="2">
        <f t="shared" si="68"/>
        <v>-9</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$AV$31:$AV$40)), 0) &gt; 0, 1, 0) + IF(IFERROR(FIND(Table2[[#This Row],[HomeTeam]], _xlfn.TEXTJOIN(";", 1, $AV$31:$AV$40)), 0) &gt; 0, 1, 0)</f>
        <v>0</v>
      </c>
    </row>
    <row r="786" spans="1:40"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(($AX$11)*IF(Table2[[#This Row],[CorrectWinnerPrediction]]="Y", 1, 0))+(($AX$12)*IF(Table2[[#This Row],[CorrectAwayScorePrediction]]="Y", 1, 0))+(($AX$13)*IF(Table2[[#This Row],[CorrectHomeScorePrediction]]="Y", 1, 0))</f>
        <v>0.8</v>
      </c>
      <c r="AD7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-24</v>
      </c>
      <c r="AI786" s="2">
        <f t="shared" si="68"/>
        <v>-9</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$AV$31:$AV$40)), 0) &gt; 0, 1, 0) + IF(IFERROR(FIND(Table2[[#This Row],[HomeTeam]], _xlfn.TEXTJOIN(";", 1, $AV$31:$AV$40)), 0) &gt; 0, 1, 0)</f>
        <v>1</v>
      </c>
    </row>
    <row r="787" spans="1:40"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(($AX$11)*IF(Table2[[#This Row],[CorrectWinnerPrediction]]="Y", 1, 0))+(($AX$12)*IF(Table2[[#This Row],[CorrectAwayScorePrediction]]="Y", 1, 0))+(($AX$13)*IF(Table2[[#This Row],[CorrectHomeScorePrediction]]="Y", 1, 0))</f>
        <v>0.1</v>
      </c>
      <c r="AD7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-24</v>
      </c>
      <c r="AI787" s="2">
        <f t="shared" si="68"/>
        <v>-9</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$AV$31:$AV$40)), 0) &gt; 0, 1, 0) + IF(IFERROR(FIND(Table2[[#This Row],[HomeTeam]], _xlfn.TEXTJOIN(";", 1, $AV$31:$AV$40)), 0) &gt; 0, 1, 0)</f>
        <v>0</v>
      </c>
    </row>
    <row r="788" spans="1:40" x14ac:dyDescent="0.25">
      <c r="A788" s="4">
        <v>45681</v>
      </c>
      <c r="B788" s="4">
        <v>45682</v>
      </c>
      <c r="C788" s="7" t="s">
        <v>897</v>
      </c>
      <c r="D788" s="2" t="s">
        <v>46</v>
      </c>
      <c r="E788" s="2" t="s">
        <v>25</v>
      </c>
      <c r="F788" s="2">
        <v>4</v>
      </c>
      <c r="G788" s="2">
        <v>3</v>
      </c>
      <c r="H788" s="2" t="str">
        <f t="shared" si="64"/>
        <v>WSH</v>
      </c>
      <c r="I788" s="2" t="s">
        <v>40</v>
      </c>
      <c r="J788" s="2"/>
      <c r="K788" s="2"/>
      <c r="L788" s="2" t="str">
        <f t="shared" si="65"/>
        <v>_</v>
      </c>
      <c r="M788" s="2"/>
      <c r="N788" s="2">
        <f>IF(ISBLANK(Table2[[#This Row],[ActualResult]]), 0, 1)</f>
        <v>0</v>
      </c>
      <c r="O788" s="2" t="str">
        <f>IF(ISBLANK(Table2[[#This Row],[ActualResult]]), "_", IF(Table2[[#This Row],[ActualWinner]]=Table2[[#This Row],[PredictedWinner]], "Y", "N"))</f>
        <v>_</v>
      </c>
      <c r="P788" s="2" t="str">
        <f>IF(Table2[[#This Row],[ActualAwayScore]]&gt;Table2[[#This Row],[PredictedAwayScore]], "N", IF(ISBLANK(Table2[[#This Row],[ActualResult]]), "_", IF(Table2[[#This Row],[ActualAwayScore]]=Table2[[#This Row],[PredictedAwayScore]], "Y", "N")))</f>
        <v>_</v>
      </c>
      <c r="Q788" s="2" t="str">
        <f>IF(Table2[[#This Row],[ActualHomeScore]]&gt;Table2[[#This Row],[PredictedHomeScore]],"N", IF(ISBLANK(Table2[[#This Row],[ActualResult]]), "_", IF(Table2[[#This Row],[ActualHomeScore]]=Table2[[#This Row],[PredictedHomeScore]], "Y", "N")))</f>
        <v>_</v>
      </c>
      <c r="R788" s="2"/>
      <c r="S788" s="2" t="str">
        <f t="shared" si="66"/>
        <v>_</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0</v>
      </c>
      <c r="AC788" s="32">
        <f>(($AX$11)*IF(Table2[[#This Row],[CorrectWinnerPrediction]]="Y", 1, 0))+(($AX$12)*IF(Table2[[#This Row],[CorrectAwayScorePrediction]]="Y", 1, 0))+(($AX$13)*IF(Table2[[#This Row],[CorrectHomeScorePrediction]]="Y", 1, 0))</f>
        <v>0</v>
      </c>
      <c r="AD7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-4</v>
      </c>
      <c r="AG788" s="2">
        <f>Table2[[#This Row],[ActualHomeScore]]-Table2[[#This Row],[PredictedHomeScore]]</f>
        <v>-3</v>
      </c>
      <c r="AH788" s="2">
        <f t="shared" si="67"/>
        <v>-24</v>
      </c>
      <c r="AI788" s="2">
        <f t="shared" si="68"/>
        <v>-9</v>
      </c>
      <c r="AJ788" s="2">
        <v>13</v>
      </c>
      <c r="AK788" s="2"/>
      <c r="AL788" s="2">
        <f>IF(Table2[[#This Row],[GameIsOver]]=0,0,IF(Table2[[#This Row],[ActualWinner]]=Table2[[#This Row],[AwayTeam]], 1, 0))</f>
        <v>0</v>
      </c>
      <c r="AM788" s="2">
        <f>IF(Table2[[#This Row],[GameIsOver]]=0,0,IF(Table2[[#This Row],[ActualWinner]]=Table2[[#This Row],[HomeTeam]], 1, 0))</f>
        <v>0</v>
      </c>
      <c r="AN788" s="2">
        <f>IF(IFERROR(FIND(Table2[[#This Row],[AwayTeam]], _xlfn.TEXTJOIN(";", 1, $AV$31:$AV$40)), 0) &gt; 0, 1, 0) + IF(IFERROR(FIND(Table2[[#This Row],[HomeTeam]], _xlfn.TEXTJOIN(";", 1, $AV$31:$AV$40)), 0) &gt; 0, 1, 0)</f>
        <v>1</v>
      </c>
    </row>
    <row r="789" spans="1:40"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(($AX$11)*IF(Table2[[#This Row],[CorrectWinnerPrediction]]="Y", 1, 0))+(($AX$12)*IF(Table2[[#This Row],[CorrectAwayScorePrediction]]="Y", 1, 0))+(($AX$13)*IF(Table2[[#This Row],[CorrectHomeScorePrediction]]="Y", 1, 0))</f>
        <v>0</v>
      </c>
      <c r="AD7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-24</v>
      </c>
      <c r="AI789" s="2">
        <f t="shared" si="68"/>
        <v>-9</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$AV$31:$AV$40)), 0) &gt; 0, 1, 0) + IF(IFERROR(FIND(Table2[[#This Row],[HomeTeam]], _xlfn.TEXTJOIN(";", 1, $AV$31:$AV$40)), 0) &gt; 0, 1, 0)</f>
        <v>0</v>
      </c>
    </row>
    <row r="790" spans="1:40" x14ac:dyDescent="0.25">
      <c r="A790" s="5">
        <v>45681</v>
      </c>
      <c r="B790" s="5">
        <v>45682</v>
      </c>
      <c r="C790" s="8" t="s">
        <v>899</v>
      </c>
      <c r="D790" s="3" t="s">
        <v>14</v>
      </c>
      <c r="E790" s="3" t="s">
        <v>38</v>
      </c>
      <c r="F790" s="3">
        <v>4</v>
      </c>
      <c r="G790" s="3">
        <v>2</v>
      </c>
      <c r="H790" s="3" t="str">
        <f t="shared" si="64"/>
        <v>FLA</v>
      </c>
      <c r="I790" s="3" t="s">
        <v>40</v>
      </c>
      <c r="J790" s="3">
        <v>0</v>
      </c>
      <c r="K790" s="3">
        <v>0</v>
      </c>
      <c r="L790" s="3" t="str">
        <f t="shared" si="65"/>
        <v>_</v>
      </c>
      <c r="M790" s="3"/>
      <c r="N790" s="3">
        <f>IF(ISBLANK(Table2[[#This Row],[ActualResult]]), 0, 1)</f>
        <v>0</v>
      </c>
      <c r="O790" s="3" t="str">
        <f>IF(ISBLANK(Table2[[#This Row],[ActualResult]]), "_", IF(Table2[[#This Row],[ActualWinner]]=Table2[[#This Row],[PredictedWinner]], "Y", "N"))</f>
        <v>_</v>
      </c>
      <c r="P790" s="3" t="str">
        <f>IF(Table2[[#This Row],[ActualAwayScore]]&gt;Table2[[#This Row],[PredictedAwayScore]], "N", IF(ISBLANK(Table2[[#This Row],[ActualResult]]), "_", IF(Table2[[#This Row],[ActualAwayScore]]=Table2[[#This Row],[PredictedAwayScore]], "Y", "N")))</f>
        <v>_</v>
      </c>
      <c r="Q790" s="3" t="str">
        <f>IF(Table2[[#This Row],[ActualHomeScore]]&gt;Table2[[#This Row],[PredictedHomeScore]],"N", IF(ISBLANK(Table2[[#This Row],[ActualResult]]), "_", IF(Table2[[#This Row],[ActualHomeScore]]=Table2[[#This Row],[PredictedHomeScore]], "Y", "N")))</f>
        <v>_</v>
      </c>
      <c r="R790" s="3">
        <v>1</v>
      </c>
      <c r="S790" s="3" t="str">
        <f t="shared" si="66"/>
        <v>_</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0</v>
      </c>
      <c r="AB790" s="3">
        <f>IF(Table2[[#This Row],[GameIsOver]]= 0, 0, IF(Table2[[#This Row],[ActualWinner]]=Table2[[#This Row],[HomeTeam]], 2, IF(OR(Table2[[#This Row],[ActualResult]]="OT", Table2[[#This Row],[ActualResult]]="SO"), 1, 0)))</f>
        <v>0</v>
      </c>
      <c r="AC790" s="51">
        <f>(($AX$11)*IF(Table2[[#This Row],[CorrectWinnerPrediction]]="Y", 1, 0))+(($AX$12)*IF(Table2[[#This Row],[CorrectAwayScorePrediction]]="Y", 1, 0))+(($AX$13)*IF(Table2[[#This Row],[CorrectHomeScorePrediction]]="Y", 1, 0))</f>
        <v>0</v>
      </c>
      <c r="AD7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-4</v>
      </c>
      <c r="AG790" s="3">
        <f>Table2[[#This Row],[ActualHomeScore]]-Table2[[#This Row],[PredictedHomeScore]]</f>
        <v>-2</v>
      </c>
      <c r="AH790" s="3">
        <f t="shared" si="67"/>
        <v>-24</v>
      </c>
      <c r="AI790" s="3">
        <f t="shared" si="68"/>
        <v>-9</v>
      </c>
      <c r="AJ790" s="3">
        <v>12</v>
      </c>
      <c r="AK790" s="4">
        <v>45684</v>
      </c>
      <c r="AL790" s="2">
        <f>IF(Table2[[#This Row],[GameIsOver]]=0,0,IF(Table2[[#This Row],[ActualWinner]]=Table2[[#This Row],[AwayTeam]], 1, 0))</f>
        <v>0</v>
      </c>
      <c r="AM790" s="2">
        <f>IF(Table2[[#This Row],[GameIsOver]]=0,0,IF(Table2[[#This Row],[ActualWinner]]=Table2[[#This Row],[HomeTeam]], 1, 0))</f>
        <v>0</v>
      </c>
      <c r="AN790" s="2">
        <f>IF(IFERROR(FIND(Table2[[#This Row],[AwayTeam]], _xlfn.TEXTJOIN(";", 1, $AV$31:$AV$40)), 0) &gt; 0, 1, 0) + IF(IFERROR(FIND(Table2[[#This Row],[HomeTeam]], _xlfn.TEXTJOIN(";", 1, $AV$31:$AV$40)), 0) &gt; 0, 1, 0)</f>
        <v>0</v>
      </c>
    </row>
    <row r="791" spans="1:40" x14ac:dyDescent="0.25">
      <c r="A791" s="4">
        <v>45681</v>
      </c>
      <c r="B791" s="4">
        <v>45683</v>
      </c>
      <c r="C791" s="7" t="s">
        <v>900</v>
      </c>
      <c r="D791" s="2" t="s">
        <v>26</v>
      </c>
      <c r="E791" s="2" t="s">
        <v>20</v>
      </c>
      <c r="F791" s="2">
        <v>4</v>
      </c>
      <c r="G791" s="2">
        <v>3</v>
      </c>
      <c r="H791" s="2" t="str">
        <f t="shared" si="64"/>
        <v>COL</v>
      </c>
      <c r="I791" s="2" t="s">
        <v>77</v>
      </c>
      <c r="J791" s="2"/>
      <c r="K791" s="2"/>
      <c r="L791" s="2" t="str">
        <f t="shared" si="65"/>
        <v>_</v>
      </c>
      <c r="M791" s="2"/>
      <c r="N791" s="2">
        <f>IF(ISBLANK(Table2[[#This Row],[ActualResult]]), 0, 1)</f>
        <v>0</v>
      </c>
      <c r="O791" s="2" t="str">
        <f>IF(ISBLANK(Table2[[#This Row],[ActualResult]]), "_", IF(Table2[[#This Row],[ActualWinner]]=Table2[[#This Row],[PredictedWinner]], "Y", "N"))</f>
        <v>_</v>
      </c>
      <c r="P791" s="2" t="str">
        <f>IF(Table2[[#This Row],[ActualAwayScore]]&gt;Table2[[#This Row],[PredictedAwayScore]], "N", IF(ISBLANK(Table2[[#This Row],[ActualResult]]), "_", IF(Table2[[#This Row],[ActualAwayScore]]=Table2[[#This Row],[PredictedAwayScore]], "Y", "N")))</f>
        <v>_</v>
      </c>
      <c r="Q791" s="2" t="str">
        <f>IF(Table2[[#This Row],[ActualHomeScore]]&gt;Table2[[#This Row],[PredictedHomeScore]],"N", IF(ISBLANK(Table2[[#This Row],[ActualResult]]), "_", IF(Table2[[#This Row],[ActualHomeScore]]=Table2[[#This Row],[PredictedHomeScore]], "Y", "N")))</f>
        <v>_</v>
      </c>
      <c r="R791" s="2"/>
      <c r="S791" s="2" t="str">
        <f t="shared" si="66"/>
        <v>_</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0</v>
      </c>
      <c r="AB791" s="2">
        <f>IF(Table2[[#This Row],[GameIsOver]]= 0, 0, IF(Table2[[#This Row],[ActualWinner]]=Table2[[#This Row],[HomeTeam]], 2, IF(OR(Table2[[#This Row],[ActualResult]]="OT", Table2[[#This Row],[ActualResult]]="SO"), 1, 0)))</f>
        <v>0</v>
      </c>
      <c r="AC791" s="32">
        <f>(($AX$11)*IF(Table2[[#This Row],[CorrectWinnerPrediction]]="Y", 1, 0))+(($AX$12)*IF(Table2[[#This Row],[CorrectAwayScorePrediction]]="Y", 1, 0))+(($AX$13)*IF(Table2[[#This Row],[CorrectHomeScorePrediction]]="Y", 1, 0))</f>
        <v>0</v>
      </c>
      <c r="AD7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-4</v>
      </c>
      <c r="AG791" s="2">
        <f>Table2[[#This Row],[ActualHomeScore]]-Table2[[#This Row],[PredictedHomeScore]]</f>
        <v>-3</v>
      </c>
      <c r="AH791" s="2">
        <f t="shared" si="67"/>
        <v>-19</v>
      </c>
      <c r="AI791" s="2">
        <f t="shared" si="68"/>
        <v>-14</v>
      </c>
      <c r="AJ791" s="2"/>
      <c r="AK791" s="2"/>
      <c r="AL791" s="2">
        <f>IF(Table2[[#This Row],[GameIsOver]]=0,0,IF(Table2[[#This Row],[ActualWinner]]=Table2[[#This Row],[AwayTeam]], 1, 0))</f>
        <v>0</v>
      </c>
      <c r="AM791" s="2">
        <f>IF(Table2[[#This Row],[GameIsOver]]=0,0,IF(Table2[[#This Row],[ActualWinner]]=Table2[[#This Row],[HomeTeam]], 1, 0))</f>
        <v>0</v>
      </c>
      <c r="AN791" s="2">
        <f>IF(IFERROR(FIND(Table2[[#This Row],[AwayTeam]], _xlfn.TEXTJOIN(";", 1, $AV$31:$AV$40)), 0) &gt; 0, 1, 0) + IF(IFERROR(FIND(Table2[[#This Row],[HomeTeam]], _xlfn.TEXTJOIN(";", 1, $AV$31:$AV$40)), 0) &gt; 0, 1, 0)</f>
        <v>0</v>
      </c>
    </row>
    <row r="792" spans="1:40" x14ac:dyDescent="0.25">
      <c r="A792" s="4">
        <v>45681</v>
      </c>
      <c r="B792" s="4">
        <v>45683</v>
      </c>
      <c r="C792" s="7" t="s">
        <v>901</v>
      </c>
      <c r="D792" s="2" t="s">
        <v>15</v>
      </c>
      <c r="E792" s="2" t="s">
        <v>30</v>
      </c>
      <c r="F792" s="2">
        <v>3</v>
      </c>
      <c r="G792" s="2">
        <v>2</v>
      </c>
      <c r="H792" s="2" t="str">
        <f t="shared" si="64"/>
        <v>UTA</v>
      </c>
      <c r="I792" s="2" t="s">
        <v>40</v>
      </c>
      <c r="J792" s="2"/>
      <c r="K792" s="2"/>
      <c r="L792" s="2" t="str">
        <f t="shared" si="65"/>
        <v>_</v>
      </c>
      <c r="M792" s="2"/>
      <c r="N792" s="2">
        <f>IF(ISBLANK(Table2[[#This Row],[ActualResult]]), 0, 1)</f>
        <v>0</v>
      </c>
      <c r="O792" s="2" t="str">
        <f>IF(ISBLANK(Table2[[#This Row],[ActualResult]]), "_", IF(Table2[[#This Row],[ActualWinner]]=Table2[[#This Row],[PredictedWinner]], "Y", "N"))</f>
        <v>_</v>
      </c>
      <c r="P792" s="2" t="str">
        <f>IF(Table2[[#This Row],[ActualAwayScore]]&gt;Table2[[#This Row],[PredictedAwayScore]], "N", IF(ISBLANK(Table2[[#This Row],[ActualResult]]), "_", IF(Table2[[#This Row],[ActualAwayScore]]=Table2[[#This Row],[PredictedAwayScore]], "Y", "N")))</f>
        <v>_</v>
      </c>
      <c r="Q792" s="2" t="str">
        <f>IF(Table2[[#This Row],[ActualHomeScore]]&gt;Table2[[#This Row],[PredictedHomeScore]],"N", IF(ISBLANK(Table2[[#This Row],[ActualResult]]), "_", IF(Table2[[#This Row],[ActualHomeScore]]=Table2[[#This Row],[PredictedHomeScore]], "Y", "N")))</f>
        <v>_</v>
      </c>
      <c r="R792" s="2">
        <v>0</v>
      </c>
      <c r="S792" s="2" t="str">
        <f t="shared" si="66"/>
        <v>_</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0</v>
      </c>
      <c r="AC792" s="32">
        <f>(($AX$11)*IF(Table2[[#This Row],[CorrectWinnerPrediction]]="Y", 1, 0))+(($AX$12)*IF(Table2[[#This Row],[CorrectAwayScorePrediction]]="Y", 1, 0))+(($AX$13)*IF(Table2[[#This Row],[CorrectHomeScorePrediction]]="Y", 1, 0))</f>
        <v>0</v>
      </c>
      <c r="AD7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-3</v>
      </c>
      <c r="AG792" s="2">
        <f>Table2[[#This Row],[ActualHomeScore]]-Table2[[#This Row],[PredictedHomeScore]]</f>
        <v>-2</v>
      </c>
      <c r="AH792" s="2">
        <f t="shared" si="67"/>
        <v>-19</v>
      </c>
      <c r="AI792" s="2">
        <f t="shared" si="68"/>
        <v>-14</v>
      </c>
      <c r="AJ792" s="2">
        <v>1</v>
      </c>
      <c r="AK792" s="2"/>
      <c r="AL792" s="2">
        <f>IF(Table2[[#This Row],[GameIsOver]]=0,0,IF(Table2[[#This Row],[ActualWinner]]=Table2[[#This Row],[AwayTeam]], 1, 0))</f>
        <v>0</v>
      </c>
      <c r="AM792" s="2">
        <f>IF(Table2[[#This Row],[GameIsOver]]=0,0,IF(Table2[[#This Row],[ActualWinner]]=Table2[[#This Row],[HomeTeam]], 1, 0))</f>
        <v>0</v>
      </c>
      <c r="AN792" s="2">
        <f>IF(IFERROR(FIND(Table2[[#This Row],[AwayTeam]], _xlfn.TEXTJOIN(";", 1, $AV$31:$AV$40)), 0) &gt; 0, 1, 0) + IF(IFERROR(FIND(Table2[[#This Row],[HomeTeam]], _xlfn.TEXTJOIN(";", 1, $AV$31:$AV$40)), 0) &gt; 0, 1, 0)</f>
        <v>1</v>
      </c>
    </row>
    <row r="793" spans="1:40" x14ac:dyDescent="0.25">
      <c r="A793" s="4">
        <v>45681</v>
      </c>
      <c r="B793" s="4">
        <v>45683</v>
      </c>
      <c r="C793" s="7" t="s">
        <v>902</v>
      </c>
      <c r="D793" s="2" t="s">
        <v>24</v>
      </c>
      <c r="E793" s="2" t="s">
        <v>22</v>
      </c>
      <c r="F793" s="2">
        <v>4</v>
      </c>
      <c r="G793" s="2">
        <v>3</v>
      </c>
      <c r="H793" s="2" t="str">
        <f t="shared" si="64"/>
        <v>CGY</v>
      </c>
      <c r="I793" s="2" t="s">
        <v>77</v>
      </c>
      <c r="J793" s="2"/>
      <c r="K793" s="2"/>
      <c r="L793" s="2" t="str">
        <f t="shared" si="65"/>
        <v>_</v>
      </c>
      <c r="M793" s="2"/>
      <c r="N793" s="2">
        <f>IF(ISBLANK(Table2[[#This Row],[ActualResult]]), 0, 1)</f>
        <v>0</v>
      </c>
      <c r="O793" s="2" t="str">
        <f>IF(ISBLANK(Table2[[#This Row],[ActualResult]]), "_", IF(Table2[[#This Row],[ActualWinner]]=Table2[[#This Row],[PredictedWinner]], "Y", "N"))</f>
        <v>_</v>
      </c>
      <c r="P793" s="2" t="str">
        <f>IF(Table2[[#This Row],[ActualAwayScore]]&gt;Table2[[#This Row],[PredictedAwayScore]], "N", IF(ISBLANK(Table2[[#This Row],[ActualResult]]), "_", IF(Table2[[#This Row],[ActualAwayScore]]=Table2[[#This Row],[PredictedAwayScore]], "Y", "N")))</f>
        <v>_</v>
      </c>
      <c r="Q793" s="2" t="str">
        <f>IF(Table2[[#This Row],[ActualHomeScore]]&gt;Table2[[#This Row],[PredictedHomeScore]],"N", IF(ISBLANK(Table2[[#This Row],[ActualResult]]), "_", IF(Table2[[#This Row],[ActualHomeScore]]=Table2[[#This Row],[PredictedHomeScore]], "Y", "N")))</f>
        <v>_</v>
      </c>
      <c r="R793" s="2"/>
      <c r="S793" s="2" t="str">
        <f t="shared" si="66"/>
        <v>_</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0</v>
      </c>
      <c r="AC793" s="32">
        <f>(($AX$11)*IF(Table2[[#This Row],[CorrectWinnerPrediction]]="Y", 1, 0))+(($AX$12)*IF(Table2[[#This Row],[CorrectAwayScorePrediction]]="Y", 1, 0))+(($AX$13)*IF(Table2[[#This Row],[CorrectHomeScorePrediction]]="Y", 1, 0))</f>
        <v>0</v>
      </c>
      <c r="AD7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-4</v>
      </c>
      <c r="AG793" s="2">
        <f>Table2[[#This Row],[ActualHomeScore]]-Table2[[#This Row],[PredictedHomeScore]]</f>
        <v>-3</v>
      </c>
      <c r="AH793" s="2">
        <f t="shared" si="67"/>
        <v>-19</v>
      </c>
      <c r="AI793" s="2">
        <f t="shared" si="68"/>
        <v>-14</v>
      </c>
      <c r="AJ793" s="2"/>
      <c r="AK793" s="2"/>
      <c r="AL793" s="2">
        <f>IF(Table2[[#This Row],[GameIsOver]]=0,0,IF(Table2[[#This Row],[ActualWinner]]=Table2[[#This Row],[AwayTeam]], 1, 0))</f>
        <v>0</v>
      </c>
      <c r="AM793" s="2">
        <f>IF(Table2[[#This Row],[GameIsOver]]=0,0,IF(Table2[[#This Row],[ActualWinner]]=Table2[[#This Row],[HomeTeam]], 1, 0))</f>
        <v>0</v>
      </c>
      <c r="AN793" s="2">
        <f>IF(IFERROR(FIND(Table2[[#This Row],[AwayTeam]], _xlfn.TEXTJOIN(";", 1, $AV$31:$AV$40)), 0) &gt; 0, 1, 0) + IF(IFERROR(FIND(Table2[[#This Row],[HomeTeam]], _xlfn.TEXTJOIN(";", 1, $AV$31:$AV$40)), 0) &gt; 0, 1, 0)</f>
        <v>2</v>
      </c>
    </row>
    <row r="794" spans="1:40" x14ac:dyDescent="0.25">
      <c r="A794" s="4">
        <v>45681</v>
      </c>
      <c r="B794" s="4">
        <v>45683</v>
      </c>
      <c r="C794" s="7" t="s">
        <v>903</v>
      </c>
      <c r="D794" s="2" t="s">
        <v>37</v>
      </c>
      <c r="E794" s="2" t="s">
        <v>17</v>
      </c>
      <c r="F794" s="2">
        <v>4</v>
      </c>
      <c r="G794" s="2">
        <v>3</v>
      </c>
      <c r="H794" s="2" t="str">
        <f t="shared" si="64"/>
        <v>MIN</v>
      </c>
      <c r="I794" s="2" t="s">
        <v>40</v>
      </c>
      <c r="J794" s="2"/>
      <c r="K794" s="2"/>
      <c r="L794" s="2" t="str">
        <f t="shared" si="65"/>
        <v>_</v>
      </c>
      <c r="M794" s="2"/>
      <c r="N794" s="2">
        <f>IF(ISBLANK(Table2[[#This Row],[ActualResult]]), 0, 1)</f>
        <v>0</v>
      </c>
      <c r="O794" s="2" t="str">
        <f>IF(ISBLANK(Table2[[#This Row],[ActualResult]]), "_", IF(Table2[[#This Row],[ActualWinner]]=Table2[[#This Row],[PredictedWinner]], "Y", "N"))</f>
        <v>_</v>
      </c>
      <c r="P794" s="2" t="str">
        <f>IF(Table2[[#This Row],[ActualAwayScore]]&gt;Table2[[#This Row],[PredictedAwayScore]], "N", IF(ISBLANK(Table2[[#This Row],[ActualResult]]), "_", IF(Table2[[#This Row],[ActualAwayScore]]=Table2[[#This Row],[PredictedAwayScore]], "Y", "N")))</f>
        <v>_</v>
      </c>
      <c r="Q794" s="2" t="str">
        <f>IF(Table2[[#This Row],[ActualHomeScore]]&gt;Table2[[#This Row],[PredictedHomeScore]],"N", IF(ISBLANK(Table2[[#This Row],[ActualResult]]), "_", IF(Table2[[#This Row],[ActualHomeScore]]=Table2[[#This Row],[PredictedHomeScore]], "Y", "N")))</f>
        <v>_</v>
      </c>
      <c r="R794" s="2"/>
      <c r="S794" s="2" t="str">
        <f t="shared" si="66"/>
        <v>_</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0</v>
      </c>
      <c r="AB794" s="2">
        <f>IF(Table2[[#This Row],[GameIsOver]]= 0, 0, IF(Table2[[#This Row],[ActualWinner]]=Table2[[#This Row],[HomeTeam]], 2, IF(OR(Table2[[#This Row],[ActualResult]]="OT", Table2[[#This Row],[ActualResult]]="SO"), 1, 0)))</f>
        <v>0</v>
      </c>
      <c r="AC794" s="32">
        <f>(($AX$11)*IF(Table2[[#This Row],[CorrectWinnerPrediction]]="Y", 1, 0))+(($AX$12)*IF(Table2[[#This Row],[CorrectAwayScorePrediction]]="Y", 1, 0))+(($AX$13)*IF(Table2[[#This Row],[CorrectHomeScorePrediction]]="Y", 1, 0))</f>
        <v>0</v>
      </c>
      <c r="AD7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-4</v>
      </c>
      <c r="AG794" s="2">
        <f>Table2[[#This Row],[ActualHomeScore]]-Table2[[#This Row],[PredictedHomeScore]]</f>
        <v>-3</v>
      </c>
      <c r="AH794" s="2">
        <f t="shared" si="67"/>
        <v>-19</v>
      </c>
      <c r="AI794" s="2">
        <f t="shared" si="68"/>
        <v>-14</v>
      </c>
      <c r="AJ794" s="2"/>
      <c r="AK794" s="2"/>
      <c r="AL794" s="2">
        <f>IF(Table2[[#This Row],[GameIsOver]]=0,0,IF(Table2[[#This Row],[ActualWinner]]=Table2[[#This Row],[AwayTeam]], 1, 0))</f>
        <v>0</v>
      </c>
      <c r="AM794" s="2">
        <f>IF(Table2[[#This Row],[GameIsOver]]=0,0,IF(Table2[[#This Row],[ActualWinner]]=Table2[[#This Row],[HomeTeam]], 1, 0))</f>
        <v>0</v>
      </c>
      <c r="AN794" s="2">
        <f>IF(IFERROR(FIND(Table2[[#This Row],[AwayTeam]], _xlfn.TEXTJOIN(";", 1, $AV$31:$AV$40)), 0) &gt; 0, 1, 0) + IF(IFERROR(FIND(Table2[[#This Row],[HomeTeam]], _xlfn.TEXTJOIN(";", 1, $AV$31:$AV$40)), 0) &gt; 0, 1, 0)</f>
        <v>0</v>
      </c>
    </row>
    <row r="795" spans="1:40" x14ac:dyDescent="0.25">
      <c r="A795" s="5">
        <v>45681</v>
      </c>
      <c r="B795" s="5">
        <v>45683</v>
      </c>
      <c r="C795" s="8" t="s">
        <v>904</v>
      </c>
      <c r="D795" s="3" t="s">
        <v>14</v>
      </c>
      <c r="E795" s="3" t="s">
        <v>27</v>
      </c>
      <c r="F795" s="3">
        <v>4</v>
      </c>
      <c r="G795" s="3">
        <v>3</v>
      </c>
      <c r="H795" s="3" t="str">
        <f t="shared" si="64"/>
        <v>FLA</v>
      </c>
      <c r="I795" s="3" t="s">
        <v>40</v>
      </c>
      <c r="J795" s="3"/>
      <c r="K795" s="3"/>
      <c r="L795" s="2" t="str">
        <f t="shared" si="65"/>
        <v>_</v>
      </c>
      <c r="M795" s="3"/>
      <c r="N795" s="3">
        <f>IF(ISBLANK(Table2[[#This Row],[ActualResult]]), 0, 1)</f>
        <v>0</v>
      </c>
      <c r="O795" s="3" t="str">
        <f>IF(ISBLANK(Table2[[#This Row],[ActualResult]]), "_", IF(Table2[[#This Row],[ActualWinner]]=Table2[[#This Row],[PredictedWinner]], "Y", "N"))</f>
        <v>_</v>
      </c>
      <c r="P795" s="3" t="str">
        <f>IF(Table2[[#This Row],[ActualAwayScore]]&gt;Table2[[#This Row],[PredictedAwayScore]], "N", IF(ISBLANK(Table2[[#This Row],[ActualResult]]), "_", IF(Table2[[#This Row],[ActualAwayScore]]=Table2[[#This Row],[PredictedAwayScore]], "Y", "N")))</f>
        <v>_</v>
      </c>
      <c r="Q795" s="3" t="str">
        <f>IF(Table2[[#This Row],[ActualHomeScore]]&gt;Table2[[#This Row],[PredictedHomeScore]],"N", IF(ISBLANK(Table2[[#This Row],[ActualResult]]), "_", IF(Table2[[#This Row],[ActualHomeScore]]=Table2[[#This Row],[PredictedHomeScore]], "Y", "N")))</f>
        <v>_</v>
      </c>
      <c r="R795" s="3"/>
      <c r="S795" s="3" t="str">
        <f t="shared" si="66"/>
        <v>_</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0</v>
      </c>
      <c r="AC795" s="51">
        <f>(($AX$11)*IF(Table2[[#This Row],[CorrectWinnerPrediction]]="Y", 1, 0))+(($AX$12)*IF(Table2[[#This Row],[CorrectAwayScorePrediction]]="Y", 1, 0))+(($AX$13)*IF(Table2[[#This Row],[CorrectHomeScorePrediction]]="Y", 1, 0))</f>
        <v>0</v>
      </c>
      <c r="AD79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-4</v>
      </c>
      <c r="AG795" s="3">
        <f>Table2[[#This Row],[ActualHomeScore]]-Table2[[#This Row],[PredictedHomeScore]]</f>
        <v>-3</v>
      </c>
      <c r="AH795" s="3">
        <f t="shared" si="67"/>
        <v>-19</v>
      </c>
      <c r="AI795" s="3">
        <f t="shared" si="68"/>
        <v>-14</v>
      </c>
      <c r="AJ795" s="3"/>
      <c r="AK795" s="2"/>
      <c r="AL795" s="2">
        <f>IF(Table2[[#This Row],[GameIsOver]]=0,0,IF(Table2[[#This Row],[ActualWinner]]=Table2[[#This Row],[AwayTeam]], 1, 0))</f>
        <v>0</v>
      </c>
      <c r="AM795" s="2">
        <f>IF(Table2[[#This Row],[GameIsOver]]=0,0,IF(Table2[[#This Row],[ActualWinner]]=Table2[[#This Row],[HomeTeam]], 1, 0))</f>
        <v>0</v>
      </c>
      <c r="AN795" s="2">
        <f>IF(IFERROR(FIND(Table2[[#This Row],[AwayTeam]], _xlfn.TEXTJOIN(";", 1, $AV$31:$AV$40)), 0) &gt; 0, 1, 0) + IF(IFERROR(FIND(Table2[[#This Row],[HomeTeam]], _xlfn.TEXTJOIN(";", 1, $AV$31:$AV$40)), 0) &gt; 0, 1, 0)</f>
        <v>0</v>
      </c>
    </row>
    <row r="796" spans="1:40" x14ac:dyDescent="0.25">
      <c r="A796" s="4">
        <v>45684</v>
      </c>
      <c r="B796" s="4">
        <v>45684</v>
      </c>
      <c r="C796" s="7" t="s">
        <v>905</v>
      </c>
      <c r="D796" s="2" t="s">
        <v>28</v>
      </c>
      <c r="E796" s="2" t="s">
        <v>31</v>
      </c>
      <c r="F796" s="2">
        <v>2</v>
      </c>
      <c r="G796" s="2">
        <v>3</v>
      </c>
      <c r="H796" s="2" t="str">
        <f t="shared" si="64"/>
        <v>DET</v>
      </c>
      <c r="I796" s="2" t="s">
        <v>77</v>
      </c>
      <c r="J796" s="2"/>
      <c r="K796" s="2"/>
      <c r="L796" s="13" t="str">
        <f t="shared" si="65"/>
        <v>_</v>
      </c>
      <c r="M796" s="2"/>
      <c r="N796" s="2">
        <f>IF(ISBLANK(Table2[[#This Row],[ActualResult]]), 0, 1)</f>
        <v>0</v>
      </c>
      <c r="O796" s="2" t="str">
        <f>IF(ISBLANK(Table2[[#This Row],[ActualResult]]), "_", IF(Table2[[#This Row],[ActualWinner]]=Table2[[#This Row],[PredictedWinner]], "Y", "N"))</f>
        <v>_</v>
      </c>
      <c r="P796" s="2" t="str">
        <f>IF(Table2[[#This Row],[ActualAwayScore]]&gt;Table2[[#This Row],[PredictedAwayScore]], "N", IF(ISBLANK(Table2[[#This Row],[ActualResult]]), "_", IF(Table2[[#This Row],[ActualAwayScore]]=Table2[[#This Row],[PredictedAwayScore]], "Y", "N")))</f>
        <v>_</v>
      </c>
      <c r="Q796" s="2" t="str">
        <f>IF(Table2[[#This Row],[ActualHomeScore]]&gt;Table2[[#This Row],[PredictedHomeScore]],"N", IF(ISBLANK(Table2[[#This Row],[ActualResult]]), "_", IF(Table2[[#This Row],[ActualHomeScore]]=Table2[[#This Row],[PredictedHomeScore]], "Y", "N")))</f>
        <v>_</v>
      </c>
      <c r="R796" s="2"/>
      <c r="S796" s="2" t="str">
        <f t="shared" si="66"/>
        <v>_</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0</v>
      </c>
      <c r="AC796" s="32">
        <f>(($AX$11)*IF(Table2[[#This Row],[CorrectWinnerPrediction]]="Y", 1, 0))+(($AX$12)*IF(Table2[[#This Row],[CorrectAwayScorePrediction]]="Y", 1, 0))+(($AX$13)*IF(Table2[[#This Row],[CorrectHomeScorePrediction]]="Y", 1, 0))</f>
        <v>0</v>
      </c>
      <c r="AD7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-2</v>
      </c>
      <c r="AG796" s="2">
        <f>Table2[[#This Row],[ActualHomeScore]]-Table2[[#This Row],[PredictedHomeScore]]</f>
        <v>-3</v>
      </c>
      <c r="AH796" s="2">
        <f t="shared" si="67"/>
        <v>-14</v>
      </c>
      <c r="AI796" s="2">
        <f t="shared" si="68"/>
        <v>-16</v>
      </c>
      <c r="AJ796" s="2"/>
      <c r="AK796" s="2"/>
      <c r="AL796" s="2">
        <f>IF(Table2[[#This Row],[GameIsOver]]=0,0,IF(Table2[[#This Row],[ActualWinner]]=Table2[[#This Row],[AwayTeam]], 1, 0))</f>
        <v>0</v>
      </c>
      <c r="AM796" s="2">
        <f>IF(Table2[[#This Row],[GameIsOver]]=0,0,IF(Table2[[#This Row],[ActualWinner]]=Table2[[#This Row],[HomeTeam]], 1, 0))</f>
        <v>0</v>
      </c>
      <c r="AN796" s="2">
        <f>IF(IFERROR(FIND(Table2[[#This Row],[AwayTeam]], _xlfn.TEXTJOIN(";", 1, $AV$31:$AV$40)), 0) &gt; 0, 1, 0) + IF(IFERROR(FIND(Table2[[#This Row],[HomeTeam]], _xlfn.TEXTJOIN(";", 1, $AV$31:$AV$40)), 0) &gt; 0, 1, 0)</f>
        <v>0</v>
      </c>
    </row>
    <row r="797" spans="1:40" x14ac:dyDescent="0.25">
      <c r="A797" s="4">
        <v>45684</v>
      </c>
      <c r="B797" s="4">
        <v>45684</v>
      </c>
      <c r="C797" s="7" t="s">
        <v>906</v>
      </c>
      <c r="D797" s="2" t="s">
        <v>32</v>
      </c>
      <c r="E797" s="2" t="s">
        <v>45</v>
      </c>
      <c r="F797" s="2">
        <v>4</v>
      </c>
      <c r="G797" s="2">
        <v>2</v>
      </c>
      <c r="H797" s="2" t="str">
        <f t="shared" si="64"/>
        <v>NJD</v>
      </c>
      <c r="I797" s="2" t="s">
        <v>40</v>
      </c>
      <c r="J797" s="2"/>
      <c r="K797" s="2"/>
      <c r="L797" s="2" t="str">
        <f t="shared" si="65"/>
        <v>_</v>
      </c>
      <c r="M797" s="2"/>
      <c r="N797" s="2">
        <f>IF(ISBLANK(Table2[[#This Row],[ActualResult]]), 0, 1)</f>
        <v>0</v>
      </c>
      <c r="O797" s="2" t="str">
        <f>IF(ISBLANK(Table2[[#This Row],[ActualResult]]), "_", IF(Table2[[#This Row],[ActualWinner]]=Table2[[#This Row],[PredictedWinner]], "Y", "N"))</f>
        <v>_</v>
      </c>
      <c r="P797" s="2" t="str">
        <f>IF(Table2[[#This Row],[ActualAwayScore]]&gt;Table2[[#This Row],[PredictedAwayScore]], "N", IF(ISBLANK(Table2[[#This Row],[ActualResult]]), "_", IF(Table2[[#This Row],[ActualAwayScore]]=Table2[[#This Row],[PredictedAwayScore]], "Y", "N")))</f>
        <v>_</v>
      </c>
      <c r="Q797" s="2" t="str">
        <f>IF(Table2[[#This Row],[ActualHomeScore]]&gt;Table2[[#This Row],[PredictedHomeScore]],"N", IF(ISBLANK(Table2[[#This Row],[ActualResult]]), "_", IF(Table2[[#This Row],[ActualHomeScore]]=Table2[[#This Row],[PredictedHomeScore]], "Y", "N")))</f>
        <v>_</v>
      </c>
      <c r="R797" s="2"/>
      <c r="S797" s="2" t="str">
        <f t="shared" si="66"/>
        <v>_</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0</v>
      </c>
      <c r="AC797" s="32">
        <f>(($AX$11)*IF(Table2[[#This Row],[CorrectWinnerPrediction]]="Y", 1, 0))+(($AX$12)*IF(Table2[[#This Row],[CorrectAwayScorePrediction]]="Y", 1, 0))+(($AX$13)*IF(Table2[[#This Row],[CorrectHomeScorePrediction]]="Y", 1, 0))</f>
        <v>0</v>
      </c>
      <c r="AD7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-4</v>
      </c>
      <c r="AG797" s="2">
        <f>Table2[[#This Row],[ActualHomeScore]]-Table2[[#This Row],[PredictedHomeScore]]</f>
        <v>-2</v>
      </c>
      <c r="AH797" s="2">
        <f t="shared" si="67"/>
        <v>-14</v>
      </c>
      <c r="AI797" s="2">
        <f t="shared" si="68"/>
        <v>-16</v>
      </c>
      <c r="AJ797" s="2"/>
      <c r="AK797" s="2"/>
      <c r="AL797" s="2">
        <f>IF(Table2[[#This Row],[GameIsOver]]=0,0,IF(Table2[[#This Row],[ActualWinner]]=Table2[[#This Row],[AwayTeam]], 1, 0))</f>
        <v>0</v>
      </c>
      <c r="AM797" s="2">
        <f>IF(Table2[[#This Row],[GameIsOver]]=0,0,IF(Table2[[#This Row],[ActualWinner]]=Table2[[#This Row],[HomeTeam]], 1, 0))</f>
        <v>0</v>
      </c>
      <c r="AN797" s="2">
        <f>IF(IFERROR(FIND(Table2[[#This Row],[AwayTeam]], _xlfn.TEXTJOIN(";", 1, $AV$31:$AV$40)), 0) &gt; 0, 1, 0) + IF(IFERROR(FIND(Table2[[#This Row],[HomeTeam]], _xlfn.TEXTJOIN(";", 1, $AV$31:$AV$40)), 0) &gt; 0, 1, 0)</f>
        <v>0</v>
      </c>
    </row>
    <row r="798" spans="1:40" x14ac:dyDescent="0.25">
      <c r="A798" s="4">
        <v>45684</v>
      </c>
      <c r="B798" s="4">
        <v>45684</v>
      </c>
      <c r="C798" s="7" t="s">
        <v>907</v>
      </c>
      <c r="D798" s="2" t="s">
        <v>25</v>
      </c>
      <c r="E798" s="2" t="s">
        <v>13</v>
      </c>
      <c r="F798" s="2">
        <v>2</v>
      </c>
      <c r="G798" s="2">
        <v>4</v>
      </c>
      <c r="H798" s="2" t="str">
        <f t="shared" si="64"/>
        <v>STL</v>
      </c>
      <c r="I798" s="2" t="s">
        <v>40</v>
      </c>
      <c r="J798" s="2"/>
      <c r="K798" s="2"/>
      <c r="L798" s="2" t="str">
        <f t="shared" si="65"/>
        <v>_</v>
      </c>
      <c r="M798" s="2"/>
      <c r="N798" s="2">
        <f>IF(ISBLANK(Table2[[#This Row],[ActualResult]]), 0, 1)</f>
        <v>0</v>
      </c>
      <c r="O798" s="2" t="str">
        <f>IF(ISBLANK(Table2[[#This Row],[ActualResult]]), "_", IF(Table2[[#This Row],[ActualWinner]]=Table2[[#This Row],[PredictedWinner]], "Y", "N"))</f>
        <v>_</v>
      </c>
      <c r="P798" s="2" t="str">
        <f>IF(Table2[[#This Row],[ActualAwayScore]]&gt;Table2[[#This Row],[PredictedAwayScore]], "N", IF(ISBLANK(Table2[[#This Row],[ActualResult]]), "_", IF(Table2[[#This Row],[ActualAwayScore]]=Table2[[#This Row],[PredictedAwayScore]], "Y", "N")))</f>
        <v>_</v>
      </c>
      <c r="Q798" s="2" t="str">
        <f>IF(Table2[[#This Row],[ActualHomeScore]]&gt;Table2[[#This Row],[PredictedHomeScore]],"N", IF(ISBLANK(Table2[[#This Row],[ActualResult]]), "_", IF(Table2[[#This Row],[ActualHomeScore]]=Table2[[#This Row],[PredictedHomeScore]], "Y", "N")))</f>
        <v>_</v>
      </c>
      <c r="R798" s="2"/>
      <c r="S798" s="2" t="str">
        <f t="shared" si="66"/>
        <v>_</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0</v>
      </c>
      <c r="AB798" s="2">
        <f>IF(Table2[[#This Row],[GameIsOver]]= 0, 0, IF(Table2[[#This Row],[ActualWinner]]=Table2[[#This Row],[HomeTeam]], 2, IF(OR(Table2[[#This Row],[ActualResult]]="OT", Table2[[#This Row],[ActualResult]]="SO"), 1, 0)))</f>
        <v>0</v>
      </c>
      <c r="AC798" s="32">
        <f>(($AX$11)*IF(Table2[[#This Row],[CorrectWinnerPrediction]]="Y", 1, 0))+(($AX$12)*IF(Table2[[#This Row],[CorrectAwayScorePrediction]]="Y", 1, 0))+(($AX$13)*IF(Table2[[#This Row],[CorrectHomeScorePrediction]]="Y", 1, 0))</f>
        <v>0</v>
      </c>
      <c r="AD7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-2</v>
      </c>
      <c r="AG798" s="2">
        <f>Table2[[#This Row],[ActualHomeScore]]-Table2[[#This Row],[PredictedHomeScore]]</f>
        <v>-4</v>
      </c>
      <c r="AH798" s="2">
        <f t="shared" si="67"/>
        <v>-14</v>
      </c>
      <c r="AI798" s="2">
        <f t="shared" si="68"/>
        <v>-16</v>
      </c>
      <c r="AJ798" s="2"/>
      <c r="AK798" s="2"/>
      <c r="AL798" s="2">
        <f>IF(Table2[[#This Row],[GameIsOver]]=0,0,IF(Table2[[#This Row],[ActualWinner]]=Table2[[#This Row],[AwayTeam]], 1, 0))</f>
        <v>0</v>
      </c>
      <c r="AM798" s="2">
        <f>IF(Table2[[#This Row],[GameIsOver]]=0,0,IF(Table2[[#This Row],[ActualWinner]]=Table2[[#This Row],[HomeTeam]], 1, 0))</f>
        <v>0</v>
      </c>
      <c r="AN798" s="2">
        <f>IF(IFERROR(FIND(Table2[[#This Row],[AwayTeam]], _xlfn.TEXTJOIN(";", 1, $AV$31:$AV$40)), 0) &gt; 0, 1, 0) + IF(IFERROR(FIND(Table2[[#This Row],[HomeTeam]], _xlfn.TEXTJOIN(";", 1, $AV$31:$AV$40)), 0) &gt; 0, 1, 0)</f>
        <v>1</v>
      </c>
    </row>
    <row r="799" spans="1:40" x14ac:dyDescent="0.25">
      <c r="A799" s="4">
        <v>45684</v>
      </c>
      <c r="B799" s="4">
        <v>45684</v>
      </c>
      <c r="C799" s="7" t="s">
        <v>908</v>
      </c>
      <c r="D799" s="2" t="s">
        <v>12</v>
      </c>
      <c r="E799" s="2" t="s">
        <v>23</v>
      </c>
      <c r="F799" s="2">
        <v>2</v>
      </c>
      <c r="G799" s="2">
        <v>4</v>
      </c>
      <c r="H799" s="2" t="str">
        <f t="shared" si="64"/>
        <v>EDM</v>
      </c>
      <c r="I799" s="2" t="s">
        <v>40</v>
      </c>
      <c r="J799" s="2"/>
      <c r="K799" s="2"/>
      <c r="L799" s="2" t="str">
        <f t="shared" si="65"/>
        <v>_</v>
      </c>
      <c r="M799" s="2"/>
      <c r="N799" s="2">
        <f>IF(ISBLANK(Table2[[#This Row],[ActualResult]]), 0, 1)</f>
        <v>0</v>
      </c>
      <c r="O799" s="2" t="str">
        <f>IF(ISBLANK(Table2[[#This Row],[ActualResult]]), "_", IF(Table2[[#This Row],[ActualWinner]]=Table2[[#This Row],[PredictedWinner]], "Y", "N"))</f>
        <v>_</v>
      </c>
      <c r="P799" s="2" t="str">
        <f>IF(Table2[[#This Row],[ActualAwayScore]]&gt;Table2[[#This Row],[PredictedAwayScore]], "N", IF(ISBLANK(Table2[[#This Row],[ActualResult]]), "_", IF(Table2[[#This Row],[ActualAwayScore]]=Table2[[#This Row],[PredictedAwayScore]], "Y", "N")))</f>
        <v>_</v>
      </c>
      <c r="Q799" s="2" t="str">
        <f>IF(Table2[[#This Row],[ActualHomeScore]]&gt;Table2[[#This Row],[PredictedHomeScore]],"N", IF(ISBLANK(Table2[[#This Row],[ActualResult]]), "_", IF(Table2[[#This Row],[ActualHomeScore]]=Table2[[#This Row],[PredictedHomeScore]], "Y", "N")))</f>
        <v>_</v>
      </c>
      <c r="R799" s="2"/>
      <c r="S799" s="2" t="str">
        <f t="shared" si="66"/>
        <v>_</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0</v>
      </c>
      <c r="AC799" s="32">
        <f>(($AX$11)*IF(Table2[[#This Row],[CorrectWinnerPrediction]]="Y", 1, 0))+(($AX$12)*IF(Table2[[#This Row],[CorrectAwayScorePrediction]]="Y", 1, 0))+(($AX$13)*IF(Table2[[#This Row],[CorrectHomeScorePrediction]]="Y", 1, 0))</f>
        <v>0</v>
      </c>
      <c r="AD7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-2</v>
      </c>
      <c r="AG799" s="2">
        <f>Table2[[#This Row],[ActualHomeScore]]-Table2[[#This Row],[PredictedHomeScore]]</f>
        <v>-4</v>
      </c>
      <c r="AH799" s="2">
        <f t="shared" si="67"/>
        <v>-14</v>
      </c>
      <c r="AI799" s="2">
        <f t="shared" si="68"/>
        <v>-16</v>
      </c>
      <c r="AJ799" s="2"/>
      <c r="AK799" s="2"/>
      <c r="AL799" s="2">
        <f>IF(Table2[[#This Row],[GameIsOver]]=0,0,IF(Table2[[#This Row],[ActualWinner]]=Table2[[#This Row],[AwayTeam]], 1, 0))</f>
        <v>0</v>
      </c>
      <c r="AM799" s="2">
        <f>IF(Table2[[#This Row],[GameIsOver]]=0,0,IF(Table2[[#This Row],[ActualWinner]]=Table2[[#This Row],[HomeTeam]], 1, 0))</f>
        <v>0</v>
      </c>
      <c r="AN799" s="2">
        <f>IF(IFERROR(FIND(Table2[[#This Row],[AwayTeam]], _xlfn.TEXTJOIN(";", 1, $AV$31:$AV$40)), 0) &gt; 0, 1, 0) + IF(IFERROR(FIND(Table2[[#This Row],[HomeTeam]], _xlfn.TEXTJOIN(";", 1, $AV$31:$AV$40)), 0) &gt; 0, 1, 0)</f>
        <v>1</v>
      </c>
    </row>
    <row r="800" spans="1:40" x14ac:dyDescent="0.25">
      <c r="A800" s="5">
        <v>45684</v>
      </c>
      <c r="B800" s="5">
        <v>45684</v>
      </c>
      <c r="C800" s="8" t="s">
        <v>909</v>
      </c>
      <c r="D800" s="3" t="s">
        <v>21</v>
      </c>
      <c r="E800" s="3" t="s">
        <v>38</v>
      </c>
      <c r="F800" s="3">
        <v>4</v>
      </c>
      <c r="G800" s="3">
        <v>3</v>
      </c>
      <c r="H800" s="3" t="str">
        <f t="shared" si="64"/>
        <v>PIT</v>
      </c>
      <c r="I800" s="3" t="s">
        <v>40</v>
      </c>
      <c r="J800" s="3"/>
      <c r="K800" s="3"/>
      <c r="L800" s="2" t="str">
        <f t="shared" si="65"/>
        <v>_</v>
      </c>
      <c r="M800" s="3"/>
      <c r="N800" s="3">
        <f>IF(ISBLANK(Table2[[#This Row],[ActualResult]]), 0, 1)</f>
        <v>0</v>
      </c>
      <c r="O800" s="3" t="str">
        <f>IF(ISBLANK(Table2[[#This Row],[ActualResult]]), "_", IF(Table2[[#This Row],[ActualWinner]]=Table2[[#This Row],[PredictedWinner]], "Y", "N"))</f>
        <v>_</v>
      </c>
      <c r="P800" s="3" t="str">
        <f>IF(Table2[[#This Row],[ActualAwayScore]]&gt;Table2[[#This Row],[PredictedAwayScore]], "N", IF(ISBLANK(Table2[[#This Row],[ActualResult]]), "_", IF(Table2[[#This Row],[ActualAwayScore]]=Table2[[#This Row],[PredictedAwayScore]], "Y", "N")))</f>
        <v>_</v>
      </c>
      <c r="Q800" s="3" t="str">
        <f>IF(Table2[[#This Row],[ActualHomeScore]]&gt;Table2[[#This Row],[PredictedHomeScore]],"N", IF(ISBLANK(Table2[[#This Row],[ActualResult]]), "_", IF(Table2[[#This Row],[ActualHomeScore]]=Table2[[#This Row],[PredictedHomeScore]], "Y", "N")))</f>
        <v>_</v>
      </c>
      <c r="R800" s="3"/>
      <c r="S800" s="3" t="str">
        <f t="shared" si="66"/>
        <v>_</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0</v>
      </c>
      <c r="AC800" s="51">
        <f>(($AX$11)*IF(Table2[[#This Row],[CorrectWinnerPrediction]]="Y", 1, 0))+(($AX$12)*IF(Table2[[#This Row],[CorrectAwayScorePrediction]]="Y", 1, 0))+(($AX$13)*IF(Table2[[#This Row],[CorrectHomeScorePrediction]]="Y", 1, 0))</f>
        <v>0</v>
      </c>
      <c r="AD80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-4</v>
      </c>
      <c r="AG800" s="3">
        <f>Table2[[#This Row],[ActualHomeScore]]-Table2[[#This Row],[PredictedHomeScore]]</f>
        <v>-3</v>
      </c>
      <c r="AH800" s="3">
        <f t="shared" si="67"/>
        <v>-14</v>
      </c>
      <c r="AI800" s="3">
        <f t="shared" si="68"/>
        <v>-16</v>
      </c>
      <c r="AJ800" s="3"/>
      <c r="AK800" s="2"/>
      <c r="AL800" s="2">
        <f>IF(Table2[[#This Row],[GameIsOver]]=0,0,IF(Table2[[#This Row],[ActualWinner]]=Table2[[#This Row],[AwayTeam]], 1, 0))</f>
        <v>0</v>
      </c>
      <c r="AM800" s="2">
        <f>IF(Table2[[#This Row],[GameIsOver]]=0,0,IF(Table2[[#This Row],[ActualWinner]]=Table2[[#This Row],[HomeTeam]], 1, 0))</f>
        <v>0</v>
      </c>
      <c r="AN800" s="2">
        <f>IF(IFERROR(FIND(Table2[[#This Row],[AwayTeam]], _xlfn.TEXTJOIN(";", 1, $AV$31:$AV$40)), 0) &gt; 0, 1, 0) + IF(IFERROR(FIND(Table2[[#This Row],[HomeTeam]], _xlfn.TEXTJOIN(";", 1, $AV$31:$AV$40)), 0) &gt; 0, 1, 0)</f>
        <v>0</v>
      </c>
    </row>
    <row r="801" spans="1:40" x14ac:dyDescent="0.25">
      <c r="B801" s="4">
        <v>45685</v>
      </c>
      <c r="C801" s="7" t="s">
        <v>910</v>
      </c>
      <c r="D801" s="2" t="s">
        <v>16</v>
      </c>
      <c r="E801" s="2" t="s">
        <v>29</v>
      </c>
      <c r="F801" s="2"/>
      <c r="G801" s="2"/>
      <c r="H801" s="2" t="str">
        <f t="shared" si="64"/>
        <v>_</v>
      </c>
      <c r="I801" s="2"/>
      <c r="J801" s="2"/>
      <c r="K801" s="2"/>
      <c r="L801" s="13" t="str">
        <f t="shared" si="65"/>
        <v>_</v>
      </c>
      <c r="M801" s="2"/>
      <c r="N801" s="2">
        <f>IF(ISBLANK(Table2[[#This Row],[ActualResult]]), 0, 1)</f>
        <v>0</v>
      </c>
      <c r="O801" s="2" t="str">
        <f>IF(ISBLANK(Table2[[#This Row],[ActualResult]]), "_", IF(Table2[[#This Row],[ActualWinner]]=Table2[[#This Row],[PredictedWinner]], "Y", "N"))</f>
        <v>_</v>
      </c>
      <c r="P801" s="2" t="str">
        <f>IF(Table2[[#This Row],[ActualAwayScore]]&gt;Table2[[#This Row],[PredictedAwayScore]], "N", IF(ISBLANK(Table2[[#This Row],[ActualResult]]), "_", IF(Table2[[#This Row],[ActualAwayScore]]=Table2[[#This Row],[PredictedAwayScore]], "Y", "N")))</f>
        <v>_</v>
      </c>
      <c r="Q801" s="2" t="str">
        <f>IF(Table2[[#This Row],[ActualHomeScore]]&gt;Table2[[#This Row],[PredictedHomeScore]],"N", IF(ISBLANK(Table2[[#This Row],[ActualResult]]), "_", IF(Table2[[#This Row],[ActualHomeScore]]=Table2[[#This Row],[PredictedHomeScore]], "Y", "N")))</f>
        <v>_</v>
      </c>
      <c r="R801" s="2"/>
      <c r="S801" s="2" t="str">
        <f t="shared" si="66"/>
        <v>_</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0</v>
      </c>
      <c r="AC801" s="32">
        <f>(($AX$11)*IF(Table2[[#This Row],[CorrectWinnerPrediction]]="Y", 1, 0))+(($AX$12)*IF(Table2[[#This Row],[CorrectAwayScorePrediction]]="Y", 1, 0))+(($AX$13)*IF(Table2[[#This Row],[CorrectHomeScorePrediction]]="Y", 1, 0))</f>
        <v>0</v>
      </c>
      <c r="AD8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0</v>
      </c>
      <c r="AG801" s="2">
        <f>Table2[[#This Row],[ActualHomeScore]]-Table2[[#This Row],[PredictedHomeScore]]</f>
        <v>0</v>
      </c>
      <c r="AH801" s="2">
        <f t="shared" si="67"/>
        <v>0</v>
      </c>
      <c r="AI801" s="2">
        <f t="shared" si="68"/>
        <v>0</v>
      </c>
      <c r="AJ801" s="2"/>
      <c r="AK801" s="2"/>
      <c r="AL801" s="2">
        <f>IF(Table2[[#This Row],[GameIsOver]]=0,0,IF(Table2[[#This Row],[ActualWinner]]=Table2[[#This Row],[AwayTeam]], 1, 0))</f>
        <v>0</v>
      </c>
      <c r="AM801" s="2">
        <f>IF(Table2[[#This Row],[GameIsOver]]=0,0,IF(Table2[[#This Row],[ActualWinner]]=Table2[[#This Row],[HomeTeam]], 1, 0))</f>
        <v>0</v>
      </c>
      <c r="AN801" s="2">
        <f>IF(IFERROR(FIND(Table2[[#This Row],[AwayTeam]], _xlfn.TEXTJOIN(";", 1, $AV$31:$AV$40)), 0) &gt; 0, 1, 0) + IF(IFERROR(FIND(Table2[[#This Row],[HomeTeam]], _xlfn.TEXTJOIN(";", 1, $AV$31:$AV$40)), 0) &gt; 0, 1, 0)</f>
        <v>0</v>
      </c>
    </row>
    <row r="802" spans="1:40" x14ac:dyDescent="0.25">
      <c r="B802" s="4">
        <v>45685</v>
      </c>
      <c r="C802" s="7" t="s">
        <v>911</v>
      </c>
      <c r="D802" s="2" t="s">
        <v>22</v>
      </c>
      <c r="E802" s="2" t="s">
        <v>19</v>
      </c>
      <c r="F802" s="2"/>
      <c r="G802" s="2"/>
      <c r="H802" s="2" t="str">
        <f t="shared" si="64"/>
        <v>_</v>
      </c>
      <c r="I802" s="2"/>
      <c r="J802" s="2"/>
      <c r="K802" s="2"/>
      <c r="L802" s="2" t="str">
        <f t="shared" si="65"/>
        <v>_</v>
      </c>
      <c r="M802" s="2"/>
      <c r="N802" s="2">
        <f>IF(ISBLANK(Table2[[#This Row],[ActualResult]]), 0, 1)</f>
        <v>0</v>
      </c>
      <c r="O802" s="2" t="str">
        <f>IF(ISBLANK(Table2[[#This Row],[ActualResult]]), "_", IF(Table2[[#This Row],[ActualWinner]]=Table2[[#This Row],[PredictedWinner]], "Y", "N"))</f>
        <v>_</v>
      </c>
      <c r="P802" s="2" t="str">
        <f>IF(Table2[[#This Row],[ActualAwayScore]]&gt;Table2[[#This Row],[PredictedAwayScore]], "N", IF(ISBLANK(Table2[[#This Row],[ActualResult]]), "_", IF(Table2[[#This Row],[ActualAwayScore]]=Table2[[#This Row],[PredictedAwayScore]], "Y", "N")))</f>
        <v>_</v>
      </c>
      <c r="Q802" s="2" t="str">
        <f>IF(Table2[[#This Row],[ActualHomeScore]]&gt;Table2[[#This Row],[PredictedHomeScore]],"N", IF(ISBLANK(Table2[[#This Row],[ActualResult]]), "_", IF(Table2[[#This Row],[ActualHomeScore]]=Table2[[#This Row],[PredictedHomeScore]], "Y", "N")))</f>
        <v>_</v>
      </c>
      <c r="R802" s="2">
        <v>0</v>
      </c>
      <c r="S802" s="2" t="str">
        <f t="shared" si="66"/>
        <v>_</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0</v>
      </c>
      <c r="AB802" s="2">
        <f>IF(Table2[[#This Row],[GameIsOver]]= 0, 0, IF(Table2[[#This Row],[ActualWinner]]=Table2[[#This Row],[HomeTeam]], 2, IF(OR(Table2[[#This Row],[ActualResult]]="OT", Table2[[#This Row],[ActualResult]]="SO"), 1, 0)))</f>
        <v>0</v>
      </c>
      <c r="AC802" s="32">
        <f>(($AX$11)*IF(Table2[[#This Row],[CorrectWinnerPrediction]]="Y", 1, 0))+(($AX$12)*IF(Table2[[#This Row],[CorrectAwayScorePrediction]]="Y", 1, 0))+(($AX$13)*IF(Table2[[#This Row],[CorrectHomeScorePrediction]]="Y", 1, 0))</f>
        <v>0</v>
      </c>
      <c r="AD8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0</v>
      </c>
      <c r="AH802" s="2">
        <f t="shared" si="67"/>
        <v>0</v>
      </c>
      <c r="AI802" s="2">
        <f t="shared" si="68"/>
        <v>0</v>
      </c>
      <c r="AJ802" s="2">
        <v>1</v>
      </c>
      <c r="AK802" s="2"/>
      <c r="AL802" s="2">
        <f>IF(Table2[[#This Row],[GameIsOver]]=0,0,IF(Table2[[#This Row],[ActualWinner]]=Table2[[#This Row],[AwayTeam]], 1, 0))</f>
        <v>0</v>
      </c>
      <c r="AM802" s="2">
        <f>IF(Table2[[#This Row],[GameIsOver]]=0,0,IF(Table2[[#This Row],[ActualWinner]]=Table2[[#This Row],[HomeTeam]], 1, 0))</f>
        <v>0</v>
      </c>
      <c r="AN802" s="2">
        <f>IF(IFERROR(FIND(Table2[[#This Row],[AwayTeam]], _xlfn.TEXTJOIN(";", 1, $AV$31:$AV$40)), 0) &gt; 0, 1, 0) + IF(IFERROR(FIND(Table2[[#This Row],[HomeTeam]], _xlfn.TEXTJOIN(";", 1, $AV$31:$AV$40)), 0) &gt; 0, 1, 0)</f>
        <v>2</v>
      </c>
    </row>
    <row r="803" spans="1:40" x14ac:dyDescent="0.25">
      <c r="B803" s="4">
        <v>45685</v>
      </c>
      <c r="C803" s="7" t="s">
        <v>912</v>
      </c>
      <c r="D803" s="2" t="s">
        <v>17</v>
      </c>
      <c r="E803" s="2" t="s">
        <v>43</v>
      </c>
      <c r="F803" s="2"/>
      <c r="G803" s="2"/>
      <c r="H803" s="2" t="str">
        <f t="shared" si="64"/>
        <v>_</v>
      </c>
      <c r="I803" s="2"/>
      <c r="J803" s="2"/>
      <c r="K803" s="2"/>
      <c r="L803" s="2" t="str">
        <f t="shared" si="65"/>
        <v>_</v>
      </c>
      <c r="M803" s="2"/>
      <c r="N803" s="2">
        <f>IF(ISBLANK(Table2[[#This Row],[ActualResult]]), 0, 1)</f>
        <v>0</v>
      </c>
      <c r="O803" s="2" t="str">
        <f>IF(ISBLANK(Table2[[#This Row],[ActualResult]]), "_", IF(Table2[[#This Row],[ActualWinner]]=Table2[[#This Row],[PredictedWinner]], "Y", "N"))</f>
        <v>_</v>
      </c>
      <c r="P803" s="2" t="str">
        <f>IF(Table2[[#This Row],[ActualAwayScore]]&gt;Table2[[#This Row],[PredictedAwayScore]], "N", IF(ISBLANK(Table2[[#This Row],[ActualResult]]), "_", IF(Table2[[#This Row],[ActualAwayScore]]=Table2[[#This Row],[PredictedAwayScore]], "Y", "N")))</f>
        <v>_</v>
      </c>
      <c r="Q803" s="2" t="str">
        <f>IF(Table2[[#This Row],[ActualHomeScore]]&gt;Table2[[#This Row],[PredictedHomeScore]],"N", IF(ISBLANK(Table2[[#This Row],[ActualResult]]), "_", IF(Table2[[#This Row],[ActualHomeScore]]=Table2[[#This Row],[PredictedHomeScore]], "Y", "N")))</f>
        <v>_</v>
      </c>
      <c r="R803" s="2"/>
      <c r="S803" s="2" t="str">
        <f t="shared" si="66"/>
        <v>_</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0</v>
      </c>
      <c r="AB803" s="2">
        <f>IF(Table2[[#This Row],[GameIsOver]]= 0, 0, IF(Table2[[#This Row],[ActualWinner]]=Table2[[#This Row],[HomeTeam]], 2, IF(OR(Table2[[#This Row],[ActualResult]]="OT", Table2[[#This Row],[ActualResult]]="SO"), 1, 0)))</f>
        <v>0</v>
      </c>
      <c r="AC803" s="32">
        <f>(($AX$11)*IF(Table2[[#This Row],[CorrectWinnerPrediction]]="Y", 1, 0))+(($AX$12)*IF(Table2[[#This Row],[CorrectAwayScorePrediction]]="Y", 1, 0))+(($AX$13)*IF(Table2[[#This Row],[CorrectHomeScorePrediction]]="Y", 1, 0))</f>
        <v>0</v>
      </c>
      <c r="AD8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0</v>
      </c>
      <c r="AG803" s="2">
        <f>Table2[[#This Row],[ActualHomeScore]]-Table2[[#This Row],[PredictedHomeScore]]</f>
        <v>0</v>
      </c>
      <c r="AH803" s="2">
        <f t="shared" si="67"/>
        <v>0</v>
      </c>
      <c r="AI803" s="2">
        <f t="shared" si="68"/>
        <v>0</v>
      </c>
      <c r="AJ803" s="2"/>
      <c r="AK803" s="2"/>
      <c r="AL803" s="2">
        <f>IF(Table2[[#This Row],[GameIsOver]]=0,0,IF(Table2[[#This Row],[ActualWinner]]=Table2[[#This Row],[AwayTeam]], 1, 0))</f>
        <v>0</v>
      </c>
      <c r="AM803" s="2">
        <f>IF(Table2[[#This Row],[GameIsOver]]=0,0,IF(Table2[[#This Row],[ActualWinner]]=Table2[[#This Row],[HomeTeam]], 1, 0))</f>
        <v>0</v>
      </c>
      <c r="AN803" s="2">
        <f>IF(IFERROR(FIND(Table2[[#This Row],[AwayTeam]], _xlfn.TEXTJOIN(";", 1, $AV$31:$AV$40)), 0) &gt; 0, 1, 0) + IF(IFERROR(FIND(Table2[[#This Row],[HomeTeam]], _xlfn.TEXTJOIN(";", 1, $AV$31:$AV$40)), 0) &gt; 0, 1, 0)</f>
        <v>0</v>
      </c>
    </row>
    <row r="804" spans="1:40" x14ac:dyDescent="0.25">
      <c r="B804" s="4">
        <v>45685</v>
      </c>
      <c r="C804" s="7" t="s">
        <v>913</v>
      </c>
      <c r="D804" s="2" t="s">
        <v>44</v>
      </c>
      <c r="E804" s="2" t="s">
        <v>20</v>
      </c>
      <c r="F804" s="2"/>
      <c r="G804" s="2"/>
      <c r="H804" s="2" t="str">
        <f t="shared" si="64"/>
        <v>_</v>
      </c>
      <c r="I804" s="2"/>
      <c r="J804" s="2"/>
      <c r="K804" s="2"/>
      <c r="L804" s="2" t="str">
        <f t="shared" si="65"/>
        <v>_</v>
      </c>
      <c r="M804" s="2"/>
      <c r="N804" s="2">
        <f>IF(ISBLANK(Table2[[#This Row],[ActualResult]]), 0, 1)</f>
        <v>0</v>
      </c>
      <c r="O804" s="2" t="str">
        <f>IF(ISBLANK(Table2[[#This Row],[ActualResult]]), "_", IF(Table2[[#This Row],[ActualWinner]]=Table2[[#This Row],[PredictedWinner]], "Y", "N"))</f>
        <v>_</v>
      </c>
      <c r="P804" s="2" t="str">
        <f>IF(Table2[[#This Row],[ActualAwayScore]]&gt;Table2[[#This Row],[PredictedAwayScore]], "N", IF(ISBLANK(Table2[[#This Row],[ActualResult]]), "_", IF(Table2[[#This Row],[ActualAwayScore]]=Table2[[#This Row],[PredictedAwayScore]], "Y", "N")))</f>
        <v>_</v>
      </c>
      <c r="Q804" s="2" t="str">
        <f>IF(Table2[[#This Row],[ActualHomeScore]]&gt;Table2[[#This Row],[PredictedHomeScore]],"N", IF(ISBLANK(Table2[[#This Row],[ActualResult]]), "_", IF(Table2[[#This Row],[ActualHomeScore]]=Table2[[#This Row],[PredictedHomeScore]], "Y", "N")))</f>
        <v>_</v>
      </c>
      <c r="R804" s="2"/>
      <c r="S804" s="2" t="str">
        <f t="shared" si="66"/>
        <v>_</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0</v>
      </c>
      <c r="AA804" s="2">
        <f>IF(Table2[[#This Row],[GameIsOver]]=0,0, IF(Table2[[#This Row],[ActualWinner]]=Table2[[#This Row],[AwayTeam]], 2, IF(OR(Table2[[#This Row],[ActualResult]]="OT", Table2[[#This Row],[ActualResult]]="SO"), 1, 0)))</f>
        <v>0</v>
      </c>
      <c r="AB804" s="2">
        <f>IF(Table2[[#This Row],[GameIsOver]]= 0, 0, IF(Table2[[#This Row],[ActualWinner]]=Table2[[#This Row],[HomeTeam]], 2, IF(OR(Table2[[#This Row],[ActualResult]]="OT", Table2[[#This Row],[ActualResult]]="SO"), 1, 0)))</f>
        <v>0</v>
      </c>
      <c r="AC804" s="32">
        <f>(($AX$11)*IF(Table2[[#This Row],[CorrectWinnerPrediction]]="Y", 1, 0))+(($AX$12)*IF(Table2[[#This Row],[CorrectAwayScorePrediction]]="Y", 1, 0))+(($AX$13)*IF(Table2[[#This Row],[CorrectHomeScorePrediction]]="Y", 1, 0))</f>
        <v>0</v>
      </c>
      <c r="AD8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0</v>
      </c>
      <c r="AG804" s="2">
        <f>Table2[[#This Row],[ActualHomeScore]]-Table2[[#This Row],[PredictedHomeScore]]</f>
        <v>0</v>
      </c>
      <c r="AH804" s="2">
        <f t="shared" si="67"/>
        <v>0</v>
      </c>
      <c r="AI804" s="2">
        <f t="shared" si="68"/>
        <v>0</v>
      </c>
      <c r="AJ804" s="2"/>
      <c r="AK804" s="2"/>
      <c r="AL804" s="2">
        <f>IF(Table2[[#This Row],[GameIsOver]]=0,0,IF(Table2[[#This Row],[ActualWinner]]=Table2[[#This Row],[AwayTeam]], 1, 0))</f>
        <v>0</v>
      </c>
      <c r="AM804" s="2">
        <f>IF(Table2[[#This Row],[GameIsOver]]=0,0,IF(Table2[[#This Row],[ActualWinner]]=Table2[[#This Row],[HomeTeam]], 1, 0))</f>
        <v>0</v>
      </c>
      <c r="AN804" s="2">
        <f>IF(IFERROR(FIND(Table2[[#This Row],[AwayTeam]], _xlfn.TEXTJOIN(";", 1, $AV$31:$AV$40)), 0) &gt; 0, 1, 0) + IF(IFERROR(FIND(Table2[[#This Row],[HomeTeam]], _xlfn.TEXTJOIN(";", 1, $AV$31:$AV$40)), 0) &gt; 0, 1, 0)</f>
        <v>0</v>
      </c>
    </row>
    <row r="805" spans="1:40" x14ac:dyDescent="0.25">
      <c r="B805" s="4">
        <v>45685</v>
      </c>
      <c r="C805" s="7" t="s">
        <v>914</v>
      </c>
      <c r="D805" s="2" t="s">
        <v>26</v>
      </c>
      <c r="E805" s="2" t="s">
        <v>33</v>
      </c>
      <c r="F805" s="2"/>
      <c r="G805" s="2"/>
      <c r="H805" s="2" t="str">
        <f t="shared" si="64"/>
        <v>_</v>
      </c>
      <c r="I805" s="2"/>
      <c r="J805" s="2"/>
      <c r="K805" s="2"/>
      <c r="L805" s="2" t="str">
        <f t="shared" si="65"/>
        <v>_</v>
      </c>
      <c r="M805" s="2"/>
      <c r="N805" s="2">
        <f>IF(ISBLANK(Table2[[#This Row],[ActualResult]]), 0, 1)</f>
        <v>0</v>
      </c>
      <c r="O805" s="2" t="str">
        <f>IF(ISBLANK(Table2[[#This Row],[ActualResult]]), "_", IF(Table2[[#This Row],[ActualWinner]]=Table2[[#This Row],[PredictedWinner]], "Y", "N"))</f>
        <v>_</v>
      </c>
      <c r="P805" s="2" t="str">
        <f>IF(Table2[[#This Row],[ActualAwayScore]]&gt;Table2[[#This Row],[PredictedAwayScore]], "N", IF(ISBLANK(Table2[[#This Row],[ActualResult]]), "_", IF(Table2[[#This Row],[ActualAwayScore]]=Table2[[#This Row],[PredictedAwayScore]], "Y", "N")))</f>
        <v>_</v>
      </c>
      <c r="Q805" s="2" t="str">
        <f>IF(Table2[[#This Row],[ActualHomeScore]]&gt;Table2[[#This Row],[PredictedHomeScore]],"N", IF(ISBLANK(Table2[[#This Row],[ActualResult]]), "_", IF(Table2[[#This Row],[ActualHomeScore]]=Table2[[#This Row],[PredictedHomeScore]], "Y", "N")))</f>
        <v>_</v>
      </c>
      <c r="R805" s="2"/>
      <c r="S805" s="2" t="str">
        <f t="shared" si="66"/>
        <v>_</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0</v>
      </c>
      <c r="AC805" s="32">
        <f>(($AX$11)*IF(Table2[[#This Row],[CorrectWinnerPrediction]]="Y", 1, 0))+(($AX$12)*IF(Table2[[#This Row],[CorrectAwayScorePrediction]]="Y", 1, 0))+(($AX$13)*IF(Table2[[#This Row],[CorrectHomeScorePrediction]]="Y", 1, 0))</f>
        <v>0</v>
      </c>
      <c r="AD8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0</v>
      </c>
      <c r="AG805" s="2">
        <f>Table2[[#This Row],[ActualHomeScore]]-Table2[[#This Row],[PredictedHomeScore]]</f>
        <v>0</v>
      </c>
      <c r="AH805" s="2">
        <f t="shared" si="67"/>
        <v>0</v>
      </c>
      <c r="AI805" s="2">
        <f t="shared" si="68"/>
        <v>0</v>
      </c>
      <c r="AJ805" s="2"/>
      <c r="AK805" s="2"/>
      <c r="AL805" s="2">
        <f>IF(Table2[[#This Row],[GameIsOver]]=0,0,IF(Table2[[#This Row],[ActualWinner]]=Table2[[#This Row],[AwayTeam]], 1, 0))</f>
        <v>0</v>
      </c>
      <c r="AM805" s="2">
        <f>IF(Table2[[#This Row],[GameIsOver]]=0,0,IF(Table2[[#This Row],[ActualWinner]]=Table2[[#This Row],[HomeTeam]], 1, 0))</f>
        <v>0</v>
      </c>
      <c r="AN805" s="2">
        <f>IF(IFERROR(FIND(Table2[[#This Row],[AwayTeam]], _xlfn.TEXTJOIN(";", 1, $AV$31:$AV$40)), 0) &gt; 0, 1, 0) + IF(IFERROR(FIND(Table2[[#This Row],[HomeTeam]], _xlfn.TEXTJOIN(";", 1, $AV$31:$AV$40)), 0) &gt; 0, 1, 0)</f>
        <v>0</v>
      </c>
    </row>
    <row r="806" spans="1:40" x14ac:dyDescent="0.25">
      <c r="B806" s="4">
        <v>45685</v>
      </c>
      <c r="C806" s="7" t="s">
        <v>915</v>
      </c>
      <c r="D806" s="2" t="s">
        <v>46</v>
      </c>
      <c r="E806" s="2" t="s">
        <v>24</v>
      </c>
      <c r="F806" s="2"/>
      <c r="G806" s="2"/>
      <c r="H806" s="2" t="str">
        <f t="shared" si="64"/>
        <v>_</v>
      </c>
      <c r="I806" s="2"/>
      <c r="J806" s="2"/>
      <c r="K806" s="2"/>
      <c r="L806" s="2" t="str">
        <f t="shared" si="65"/>
        <v>_</v>
      </c>
      <c r="M806" s="2"/>
      <c r="N806" s="2">
        <f>IF(ISBLANK(Table2[[#This Row],[ActualResult]]), 0, 1)</f>
        <v>0</v>
      </c>
      <c r="O806" s="2" t="str">
        <f>IF(ISBLANK(Table2[[#This Row],[ActualResult]]), "_", IF(Table2[[#This Row],[ActualWinner]]=Table2[[#This Row],[PredictedWinner]], "Y", "N"))</f>
        <v>_</v>
      </c>
      <c r="P806" s="2" t="str">
        <f>IF(Table2[[#This Row],[ActualAwayScore]]&gt;Table2[[#This Row],[PredictedAwayScore]], "N", IF(ISBLANK(Table2[[#This Row],[ActualResult]]), "_", IF(Table2[[#This Row],[ActualAwayScore]]=Table2[[#This Row],[PredictedAwayScore]], "Y", "N")))</f>
        <v>_</v>
      </c>
      <c r="Q806" s="2" t="str">
        <f>IF(Table2[[#This Row],[ActualHomeScore]]&gt;Table2[[#This Row],[PredictedHomeScore]],"N", IF(ISBLANK(Table2[[#This Row],[ActualResult]]), "_", IF(Table2[[#This Row],[ActualHomeScore]]=Table2[[#This Row],[PredictedHomeScore]], "Y", "N")))</f>
        <v>_</v>
      </c>
      <c r="R806" s="2"/>
      <c r="S806" s="2" t="str">
        <f t="shared" si="66"/>
        <v>_</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0</v>
      </c>
      <c r="AB806" s="2">
        <f>IF(Table2[[#This Row],[GameIsOver]]= 0, 0, IF(Table2[[#This Row],[ActualWinner]]=Table2[[#This Row],[HomeTeam]], 2, IF(OR(Table2[[#This Row],[ActualResult]]="OT", Table2[[#This Row],[ActualResult]]="SO"), 1, 0)))</f>
        <v>0</v>
      </c>
      <c r="AC806" s="32">
        <f>(($AX$11)*IF(Table2[[#This Row],[CorrectWinnerPrediction]]="Y", 1, 0))+(($AX$12)*IF(Table2[[#This Row],[CorrectAwayScorePrediction]]="Y", 1, 0))+(($AX$13)*IF(Table2[[#This Row],[CorrectHomeScorePrediction]]="Y", 1, 0))</f>
        <v>0</v>
      </c>
      <c r="AD8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0</v>
      </c>
      <c r="AG806" s="2">
        <f>Table2[[#This Row],[ActualHomeScore]]-Table2[[#This Row],[PredictedHomeScore]]</f>
        <v>0</v>
      </c>
      <c r="AH806" s="2">
        <f t="shared" si="67"/>
        <v>0</v>
      </c>
      <c r="AI806" s="2">
        <f t="shared" si="68"/>
        <v>0</v>
      </c>
      <c r="AJ806" s="2"/>
      <c r="AK806" s="2"/>
      <c r="AL806" s="2">
        <f>IF(Table2[[#This Row],[GameIsOver]]=0,0,IF(Table2[[#This Row],[ActualWinner]]=Table2[[#This Row],[AwayTeam]], 1, 0))</f>
        <v>0</v>
      </c>
      <c r="AM806" s="2">
        <f>IF(Table2[[#This Row],[GameIsOver]]=0,0,IF(Table2[[#This Row],[ActualWinner]]=Table2[[#This Row],[HomeTeam]], 1, 0))</f>
        <v>0</v>
      </c>
      <c r="AN806" s="2">
        <f>IF(IFERROR(FIND(Table2[[#This Row],[AwayTeam]], _xlfn.TEXTJOIN(";", 1, $AV$31:$AV$40)), 0) &gt; 0, 1, 0) + IF(IFERROR(FIND(Table2[[#This Row],[HomeTeam]], _xlfn.TEXTJOIN(";", 1, $AV$31:$AV$40)), 0) &gt; 0, 1, 0)</f>
        <v>1</v>
      </c>
    </row>
    <row r="807" spans="1:40" x14ac:dyDescent="0.25">
      <c r="B807" s="4">
        <v>45685</v>
      </c>
      <c r="C807" s="7" t="s">
        <v>916</v>
      </c>
      <c r="D807" s="2" t="s">
        <v>34</v>
      </c>
      <c r="E807" s="2" t="s">
        <v>27</v>
      </c>
      <c r="F807" s="2"/>
      <c r="G807" s="2"/>
      <c r="H807" s="2" t="str">
        <f t="shared" si="64"/>
        <v>_</v>
      </c>
      <c r="I807" s="2"/>
      <c r="J807" s="2"/>
      <c r="K807" s="2"/>
      <c r="L807" s="2" t="str">
        <f t="shared" si="65"/>
        <v>_</v>
      </c>
      <c r="M807" s="2"/>
      <c r="N807" s="2">
        <f>IF(ISBLANK(Table2[[#This Row],[ActualResult]]), 0, 1)</f>
        <v>0</v>
      </c>
      <c r="O807" s="2" t="str">
        <f>IF(ISBLANK(Table2[[#This Row],[ActualResult]]), "_", IF(Table2[[#This Row],[ActualWinner]]=Table2[[#This Row],[PredictedWinner]], "Y", "N"))</f>
        <v>_</v>
      </c>
      <c r="P807" s="2" t="str">
        <f>IF(Table2[[#This Row],[ActualAwayScore]]&gt;Table2[[#This Row],[PredictedAwayScore]], "N", IF(ISBLANK(Table2[[#This Row],[ActualResult]]), "_", IF(Table2[[#This Row],[ActualAwayScore]]=Table2[[#This Row],[PredictedAwayScore]], "Y", "N")))</f>
        <v>_</v>
      </c>
      <c r="Q807" s="2" t="str">
        <f>IF(Table2[[#This Row],[ActualHomeScore]]&gt;Table2[[#This Row],[PredictedHomeScore]],"N", IF(ISBLANK(Table2[[#This Row],[ActualResult]]), "_", IF(Table2[[#This Row],[ActualHomeScore]]=Table2[[#This Row],[PredictedHomeScore]], "Y", "N")))</f>
        <v>_</v>
      </c>
      <c r="R807" s="2"/>
      <c r="S807" s="2" t="str">
        <f t="shared" si="66"/>
        <v>_</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0</v>
      </c>
      <c r="AB807" s="2">
        <f>IF(Table2[[#This Row],[GameIsOver]]= 0, 0, IF(Table2[[#This Row],[ActualWinner]]=Table2[[#This Row],[HomeTeam]], 2, IF(OR(Table2[[#This Row],[ActualResult]]="OT", Table2[[#This Row],[ActualResult]]="SO"), 1, 0)))</f>
        <v>0</v>
      </c>
      <c r="AC807" s="32">
        <f>(($AX$11)*IF(Table2[[#This Row],[CorrectWinnerPrediction]]="Y", 1, 0))+(($AX$12)*IF(Table2[[#This Row],[CorrectAwayScorePrediction]]="Y", 1, 0))+(($AX$13)*IF(Table2[[#This Row],[CorrectHomeScorePrediction]]="Y", 1, 0))</f>
        <v>0</v>
      </c>
      <c r="AD8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0</v>
      </c>
      <c r="AG807" s="2">
        <f>Table2[[#This Row],[ActualHomeScore]]-Table2[[#This Row],[PredictedHomeScore]]</f>
        <v>0</v>
      </c>
      <c r="AH807" s="2">
        <f t="shared" si="67"/>
        <v>0</v>
      </c>
      <c r="AI807" s="2">
        <f t="shared" si="68"/>
        <v>0</v>
      </c>
      <c r="AJ807" s="2"/>
      <c r="AK807" s="2"/>
      <c r="AL807" s="2">
        <f>IF(Table2[[#This Row],[GameIsOver]]=0,0,IF(Table2[[#This Row],[ActualWinner]]=Table2[[#This Row],[AwayTeam]], 1, 0))</f>
        <v>0</v>
      </c>
      <c r="AM807" s="2">
        <f>IF(Table2[[#This Row],[GameIsOver]]=0,0,IF(Table2[[#This Row],[ActualWinner]]=Table2[[#This Row],[HomeTeam]], 1, 0))</f>
        <v>0</v>
      </c>
      <c r="AN807" s="2">
        <f>IF(IFERROR(FIND(Table2[[#This Row],[AwayTeam]], _xlfn.TEXTJOIN(";", 1, $AV$31:$AV$40)), 0) &gt; 0, 1, 0) + IF(IFERROR(FIND(Table2[[#This Row],[HomeTeam]], _xlfn.TEXTJOIN(";", 1, $AV$31:$AV$40)), 0) &gt; 0, 1, 0)</f>
        <v>0</v>
      </c>
    </row>
    <row r="808" spans="1:40" x14ac:dyDescent="0.25">
      <c r="A808" s="3"/>
      <c r="B808" s="5">
        <v>45685</v>
      </c>
      <c r="C808" s="8" t="s">
        <v>917</v>
      </c>
      <c r="D808" s="3" t="s">
        <v>47</v>
      </c>
      <c r="E808" s="3" t="s">
        <v>12</v>
      </c>
      <c r="F808" s="3"/>
      <c r="G808" s="3"/>
      <c r="H808" s="3" t="str">
        <f t="shared" si="64"/>
        <v>_</v>
      </c>
      <c r="I808" s="3"/>
      <c r="J808" s="3"/>
      <c r="K808" s="3"/>
      <c r="L808" s="2" t="str">
        <f t="shared" si="65"/>
        <v>_</v>
      </c>
      <c r="M808" s="3"/>
      <c r="N808" s="3">
        <f>IF(ISBLANK(Table2[[#This Row],[ActualResult]]), 0, 1)</f>
        <v>0</v>
      </c>
      <c r="O808" s="3" t="str">
        <f>IF(ISBLANK(Table2[[#This Row],[ActualResult]]), "_", IF(Table2[[#This Row],[ActualWinner]]=Table2[[#This Row],[PredictedWinner]], "Y", "N"))</f>
        <v>_</v>
      </c>
      <c r="P808" s="3" t="str">
        <f>IF(Table2[[#This Row],[ActualAwayScore]]&gt;Table2[[#This Row],[PredictedAwayScore]], "N", IF(ISBLANK(Table2[[#This Row],[ActualResult]]), "_", IF(Table2[[#This Row],[ActualAwayScore]]=Table2[[#This Row],[PredictedAwayScore]], "Y", "N")))</f>
        <v>_</v>
      </c>
      <c r="Q808" s="3" t="str">
        <f>IF(Table2[[#This Row],[ActualHomeScore]]&gt;Table2[[#This Row],[PredictedHomeScore]],"N", IF(ISBLANK(Table2[[#This Row],[ActualResult]]), "_", IF(Table2[[#This Row],[ActualHomeScore]]=Table2[[#This Row],[PredictedHomeScore]], "Y", "N")))</f>
        <v>_</v>
      </c>
      <c r="R808" s="3"/>
      <c r="S808" s="3" t="str">
        <f t="shared" si="66"/>
        <v>_</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0</v>
      </c>
      <c r="AB808" s="3">
        <f>IF(Table2[[#This Row],[GameIsOver]]= 0, 0, IF(Table2[[#This Row],[ActualWinner]]=Table2[[#This Row],[HomeTeam]], 2, IF(OR(Table2[[#This Row],[ActualResult]]="OT", Table2[[#This Row],[ActualResult]]="SO"), 1, 0)))</f>
        <v>0</v>
      </c>
      <c r="AC808" s="51">
        <f>(($AX$11)*IF(Table2[[#This Row],[CorrectWinnerPrediction]]="Y", 1, 0))+(($AX$12)*IF(Table2[[#This Row],[CorrectAwayScorePrediction]]="Y", 1, 0))+(($AX$13)*IF(Table2[[#This Row],[CorrectHomeScorePrediction]]="Y", 1, 0))</f>
        <v>0</v>
      </c>
      <c r="AD8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0</v>
      </c>
      <c r="AG808" s="3">
        <f>Table2[[#This Row],[ActualHomeScore]]-Table2[[#This Row],[PredictedHomeScore]]</f>
        <v>0</v>
      </c>
      <c r="AH808" s="3">
        <f t="shared" si="67"/>
        <v>0</v>
      </c>
      <c r="AI808" s="3">
        <f t="shared" si="68"/>
        <v>0</v>
      </c>
      <c r="AJ808" s="3"/>
      <c r="AK808" s="2"/>
      <c r="AL808" s="2">
        <f>IF(Table2[[#This Row],[GameIsOver]]=0,0,IF(Table2[[#This Row],[ActualWinner]]=Table2[[#This Row],[AwayTeam]], 1, 0))</f>
        <v>0</v>
      </c>
      <c r="AM808" s="2">
        <f>IF(Table2[[#This Row],[GameIsOver]]=0,0,IF(Table2[[#This Row],[ActualWinner]]=Table2[[#This Row],[HomeTeam]], 1, 0))</f>
        <v>0</v>
      </c>
      <c r="AN808" s="2">
        <f>IF(IFERROR(FIND(Table2[[#This Row],[AwayTeam]], _xlfn.TEXTJOIN(";", 1, $AV$31:$AV$40)), 0) &gt; 0, 1, 0) + IF(IFERROR(FIND(Table2[[#This Row],[HomeTeam]], _xlfn.TEXTJOIN(";", 1, $AV$31:$AV$40)), 0) &gt; 0, 1, 0)</f>
        <v>0</v>
      </c>
    </row>
    <row r="809" spans="1:40" x14ac:dyDescent="0.25">
      <c r="B809" s="4">
        <v>45686</v>
      </c>
      <c r="C809" s="7" t="s">
        <v>918</v>
      </c>
      <c r="D809" s="2" t="s">
        <v>37</v>
      </c>
      <c r="E809" s="2" t="s">
        <v>18</v>
      </c>
      <c r="F809" s="2"/>
      <c r="G809" s="2"/>
      <c r="H809" s="2" t="str">
        <f t="shared" si="64"/>
        <v>_</v>
      </c>
      <c r="I809" s="2"/>
      <c r="J809" s="2"/>
      <c r="K809" s="2"/>
      <c r="L809" s="13" t="str">
        <f t="shared" si="65"/>
        <v>_</v>
      </c>
      <c r="M809" s="2"/>
      <c r="N809" s="2">
        <f>IF(ISBLANK(Table2[[#This Row],[ActualResult]]), 0, 1)</f>
        <v>0</v>
      </c>
      <c r="O809" s="2" t="str">
        <f>IF(ISBLANK(Table2[[#This Row],[ActualResult]]), "_", IF(Table2[[#This Row],[ActualWinner]]=Table2[[#This Row],[PredictedWinner]], "Y", "N"))</f>
        <v>_</v>
      </c>
      <c r="P809" s="2" t="str">
        <f>IF(Table2[[#This Row],[ActualAwayScore]]&gt;Table2[[#This Row],[PredictedAwayScore]], "N", IF(ISBLANK(Table2[[#This Row],[ActualResult]]), "_", IF(Table2[[#This Row],[ActualAwayScore]]=Table2[[#This Row],[PredictedAwayScore]], "Y", "N")))</f>
        <v>_</v>
      </c>
      <c r="Q809" s="2" t="str">
        <f>IF(Table2[[#This Row],[ActualHomeScore]]&gt;Table2[[#This Row],[PredictedHomeScore]],"N", IF(ISBLANK(Table2[[#This Row],[ActualResult]]), "_", IF(Table2[[#This Row],[ActualHomeScore]]=Table2[[#This Row],[PredictedHomeScore]], "Y", "N")))</f>
        <v>_</v>
      </c>
      <c r="R809" s="2"/>
      <c r="S809" s="2" t="str">
        <f t="shared" si="66"/>
        <v>_</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0</v>
      </c>
      <c r="AB809" s="2">
        <f>IF(Table2[[#This Row],[GameIsOver]]= 0, 0, IF(Table2[[#This Row],[ActualWinner]]=Table2[[#This Row],[HomeTeam]], 2, IF(OR(Table2[[#This Row],[ActualResult]]="OT", Table2[[#This Row],[ActualResult]]="SO"), 1, 0)))</f>
        <v>0</v>
      </c>
      <c r="AC809" s="32">
        <f>(($AX$11)*IF(Table2[[#This Row],[CorrectWinnerPrediction]]="Y", 1, 0))+(($AX$12)*IF(Table2[[#This Row],[CorrectAwayScorePrediction]]="Y", 1, 0))+(($AX$13)*IF(Table2[[#This Row],[CorrectHomeScorePrediction]]="Y", 1, 0))</f>
        <v>0</v>
      </c>
      <c r="AD8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0</v>
      </c>
      <c r="AG809" s="2">
        <f>Table2[[#This Row],[ActualHomeScore]]-Table2[[#This Row],[PredictedHomeScore]]</f>
        <v>0</v>
      </c>
      <c r="AH809" s="2">
        <f t="shared" si="67"/>
        <v>0</v>
      </c>
      <c r="AI809" s="2">
        <f t="shared" si="68"/>
        <v>0</v>
      </c>
      <c r="AJ809" s="2"/>
      <c r="AK809" s="2"/>
      <c r="AL809" s="2">
        <f>IF(Table2[[#This Row],[GameIsOver]]=0,0,IF(Table2[[#This Row],[ActualWinner]]=Table2[[#This Row],[AwayTeam]], 1, 0))</f>
        <v>0</v>
      </c>
      <c r="AM809" s="2">
        <f>IF(Table2[[#This Row],[GameIsOver]]=0,0,IF(Table2[[#This Row],[ActualWinner]]=Table2[[#This Row],[HomeTeam]], 1, 0))</f>
        <v>0</v>
      </c>
      <c r="AN809" s="2">
        <f>IF(IFERROR(FIND(Table2[[#This Row],[AwayTeam]], _xlfn.TEXTJOIN(";", 1, $AV$31:$AV$40)), 0) &gt; 0, 1, 0) + IF(IFERROR(FIND(Table2[[#This Row],[HomeTeam]], _xlfn.TEXTJOIN(";", 1, $AV$31:$AV$40)), 0) &gt; 0, 1, 0)</f>
        <v>1</v>
      </c>
    </row>
    <row r="810" spans="1:40" x14ac:dyDescent="0.25">
      <c r="B810" s="4">
        <v>45686</v>
      </c>
      <c r="C810" s="7" t="s">
        <v>919</v>
      </c>
      <c r="D810" s="2" t="s">
        <v>28</v>
      </c>
      <c r="E810" s="2" t="s">
        <v>14</v>
      </c>
      <c r="F810" s="2"/>
      <c r="G810" s="2"/>
      <c r="H810" s="2" t="str">
        <f t="shared" si="64"/>
        <v>_</v>
      </c>
      <c r="I810" s="2"/>
      <c r="J810" s="2"/>
      <c r="K810" s="2"/>
      <c r="L810" s="2" t="str">
        <f t="shared" si="65"/>
        <v>_</v>
      </c>
      <c r="M810" s="2"/>
      <c r="N810" s="2">
        <f>IF(ISBLANK(Table2[[#This Row],[ActualResult]]), 0, 1)</f>
        <v>0</v>
      </c>
      <c r="O810" s="2" t="str">
        <f>IF(ISBLANK(Table2[[#This Row],[ActualResult]]), "_", IF(Table2[[#This Row],[ActualWinner]]=Table2[[#This Row],[PredictedWinner]], "Y", "N"))</f>
        <v>_</v>
      </c>
      <c r="P810" s="2" t="str">
        <f>IF(Table2[[#This Row],[ActualAwayScore]]&gt;Table2[[#This Row],[PredictedAwayScore]], "N", IF(ISBLANK(Table2[[#This Row],[ActualResult]]), "_", IF(Table2[[#This Row],[ActualAwayScore]]=Table2[[#This Row],[PredictedAwayScore]], "Y", "N")))</f>
        <v>_</v>
      </c>
      <c r="Q810" s="2" t="str">
        <f>IF(Table2[[#This Row],[ActualHomeScore]]&gt;Table2[[#This Row],[PredictedHomeScore]],"N", IF(ISBLANK(Table2[[#This Row],[ActualResult]]), "_", IF(Table2[[#This Row],[ActualHomeScore]]=Table2[[#This Row],[PredictedHomeScore]], "Y", "N")))</f>
        <v>_</v>
      </c>
      <c r="R810" s="2"/>
      <c r="S810" s="2" t="str">
        <f t="shared" si="66"/>
        <v>_</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0</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0</v>
      </c>
      <c r="AC810" s="32">
        <f>(($AX$11)*IF(Table2[[#This Row],[CorrectWinnerPrediction]]="Y", 1, 0))+(($AX$12)*IF(Table2[[#This Row],[CorrectAwayScorePrediction]]="Y", 1, 0))+(($AX$13)*IF(Table2[[#This Row],[CorrectHomeScorePrediction]]="Y", 1, 0))</f>
        <v>0</v>
      </c>
      <c r="AD8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0</v>
      </c>
      <c r="AG810" s="2">
        <f>Table2[[#This Row],[ActualHomeScore]]-Table2[[#This Row],[PredictedHomeScore]]</f>
        <v>0</v>
      </c>
      <c r="AH810" s="2">
        <f t="shared" si="67"/>
        <v>0</v>
      </c>
      <c r="AI810" s="2">
        <f t="shared" si="68"/>
        <v>0</v>
      </c>
      <c r="AJ810" s="2"/>
      <c r="AK810" s="2"/>
      <c r="AL810" s="2">
        <f>IF(Table2[[#This Row],[GameIsOver]]=0,0,IF(Table2[[#This Row],[ActualWinner]]=Table2[[#This Row],[AwayTeam]], 1, 0))</f>
        <v>0</v>
      </c>
      <c r="AM810" s="2">
        <f>IF(Table2[[#This Row],[GameIsOver]]=0,0,IF(Table2[[#This Row],[ActualWinner]]=Table2[[#This Row],[HomeTeam]], 1, 0))</f>
        <v>0</v>
      </c>
      <c r="AN810" s="2">
        <f>IF(IFERROR(FIND(Table2[[#This Row],[AwayTeam]], _xlfn.TEXTJOIN(";", 1, $AV$31:$AV$40)), 0) &gt; 0, 1, 0) + IF(IFERROR(FIND(Table2[[#This Row],[HomeTeam]], _xlfn.TEXTJOIN(";", 1, $AV$31:$AV$40)), 0) &gt; 0, 1, 0)</f>
        <v>0</v>
      </c>
    </row>
    <row r="811" spans="1:40" x14ac:dyDescent="0.25">
      <c r="B811" s="4">
        <v>45686</v>
      </c>
      <c r="C811" s="7" t="s">
        <v>920</v>
      </c>
      <c r="D811" s="2" t="s">
        <v>45</v>
      </c>
      <c r="E811" s="2" t="s">
        <v>32</v>
      </c>
      <c r="F811" s="2"/>
      <c r="G811" s="2"/>
      <c r="H811" s="2" t="str">
        <f t="shared" si="64"/>
        <v>_</v>
      </c>
      <c r="I811" s="2"/>
      <c r="J811" s="2"/>
      <c r="K811" s="2"/>
      <c r="L811" s="2" t="str">
        <f t="shared" si="65"/>
        <v>_</v>
      </c>
      <c r="M811" s="2"/>
      <c r="N811" s="2">
        <f>IF(ISBLANK(Table2[[#This Row],[ActualResult]]), 0, 1)</f>
        <v>0</v>
      </c>
      <c r="O811" s="2" t="str">
        <f>IF(ISBLANK(Table2[[#This Row],[ActualResult]]), "_", IF(Table2[[#This Row],[ActualWinner]]=Table2[[#This Row],[PredictedWinner]], "Y", "N"))</f>
        <v>_</v>
      </c>
      <c r="P811" s="2" t="str">
        <f>IF(Table2[[#This Row],[ActualAwayScore]]&gt;Table2[[#This Row],[PredictedAwayScore]], "N", IF(ISBLANK(Table2[[#This Row],[ActualResult]]), "_", IF(Table2[[#This Row],[ActualAwayScore]]=Table2[[#This Row],[PredictedAwayScore]], "Y", "N")))</f>
        <v>_</v>
      </c>
      <c r="Q811" s="2" t="str">
        <f>IF(Table2[[#This Row],[ActualHomeScore]]&gt;Table2[[#This Row],[PredictedHomeScore]],"N", IF(ISBLANK(Table2[[#This Row],[ActualResult]]), "_", IF(Table2[[#This Row],[ActualHomeScore]]=Table2[[#This Row],[PredictedHomeScore]], "Y", "N")))</f>
        <v>_</v>
      </c>
      <c r="R811" s="2"/>
      <c r="S811" s="2" t="str">
        <f t="shared" si="66"/>
        <v>_</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0</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0</v>
      </c>
      <c r="AC811" s="32">
        <f>(($AX$11)*IF(Table2[[#This Row],[CorrectWinnerPrediction]]="Y", 1, 0))+(($AX$12)*IF(Table2[[#This Row],[CorrectAwayScorePrediction]]="Y", 1, 0))+(($AX$13)*IF(Table2[[#This Row],[CorrectHomeScorePrediction]]="Y", 1, 0))</f>
        <v>0</v>
      </c>
      <c r="AD8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0</v>
      </c>
      <c r="AG811" s="2">
        <f>Table2[[#This Row],[ActualHomeScore]]-Table2[[#This Row],[PredictedHomeScore]]</f>
        <v>0</v>
      </c>
      <c r="AH811" s="2">
        <f t="shared" si="67"/>
        <v>0</v>
      </c>
      <c r="AI811" s="2">
        <f t="shared" si="68"/>
        <v>0</v>
      </c>
      <c r="AJ811" s="2"/>
      <c r="AK811" s="2"/>
      <c r="AL811" s="2">
        <f>IF(Table2[[#This Row],[GameIsOver]]=0,0,IF(Table2[[#This Row],[ActualWinner]]=Table2[[#This Row],[AwayTeam]], 1, 0))</f>
        <v>0</v>
      </c>
      <c r="AM811" s="2">
        <f>IF(Table2[[#This Row],[GameIsOver]]=0,0,IF(Table2[[#This Row],[ActualWinner]]=Table2[[#This Row],[HomeTeam]], 1, 0))</f>
        <v>0</v>
      </c>
      <c r="AN811" s="2">
        <f>IF(IFERROR(FIND(Table2[[#This Row],[AwayTeam]], _xlfn.TEXTJOIN(";", 1, $AV$31:$AV$40)), 0) &gt; 0, 1, 0) + IF(IFERROR(FIND(Table2[[#This Row],[HomeTeam]], _xlfn.TEXTJOIN(";", 1, $AV$31:$AV$40)), 0) &gt; 0, 1, 0)</f>
        <v>0</v>
      </c>
    </row>
    <row r="812" spans="1:40" x14ac:dyDescent="0.25">
      <c r="B812" s="4">
        <v>45686</v>
      </c>
      <c r="C812" s="7" t="s">
        <v>921</v>
      </c>
      <c r="D812" s="2" t="s">
        <v>25</v>
      </c>
      <c r="E812" s="2" t="s">
        <v>35</v>
      </c>
      <c r="F812" s="2"/>
      <c r="G812" s="2"/>
      <c r="H812" s="2" t="str">
        <f t="shared" si="64"/>
        <v>_</v>
      </c>
      <c r="I812" s="2"/>
      <c r="J812" s="2"/>
      <c r="K812" s="2"/>
      <c r="L812" s="2" t="str">
        <f t="shared" si="65"/>
        <v>_</v>
      </c>
      <c r="M812" s="2"/>
      <c r="N812" s="2">
        <f>IF(ISBLANK(Table2[[#This Row],[ActualResult]]), 0, 1)</f>
        <v>0</v>
      </c>
      <c r="O812" s="2" t="str">
        <f>IF(ISBLANK(Table2[[#This Row],[ActualResult]]), "_", IF(Table2[[#This Row],[ActualWinner]]=Table2[[#This Row],[PredictedWinner]], "Y", "N"))</f>
        <v>_</v>
      </c>
      <c r="P812" s="2" t="str">
        <f>IF(Table2[[#This Row],[ActualAwayScore]]&gt;Table2[[#This Row],[PredictedAwayScore]], "N", IF(ISBLANK(Table2[[#This Row],[ActualResult]]), "_", IF(Table2[[#This Row],[ActualAwayScore]]=Table2[[#This Row],[PredictedAwayScore]], "Y", "N")))</f>
        <v>_</v>
      </c>
      <c r="Q812" s="2" t="str">
        <f>IF(Table2[[#This Row],[ActualHomeScore]]&gt;Table2[[#This Row],[PredictedHomeScore]],"N", IF(ISBLANK(Table2[[#This Row],[ActualResult]]), "_", IF(Table2[[#This Row],[ActualHomeScore]]=Table2[[#This Row],[PredictedHomeScore]], "Y", "N")))</f>
        <v>_</v>
      </c>
      <c r="R812" s="2"/>
      <c r="S812" s="2" t="str">
        <f t="shared" si="66"/>
        <v>_</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0</v>
      </c>
      <c r="AB812" s="2">
        <f>IF(Table2[[#This Row],[GameIsOver]]= 0, 0, IF(Table2[[#This Row],[ActualWinner]]=Table2[[#This Row],[HomeTeam]], 2, IF(OR(Table2[[#This Row],[ActualResult]]="OT", Table2[[#This Row],[ActualResult]]="SO"), 1, 0)))</f>
        <v>0</v>
      </c>
      <c r="AC812" s="32">
        <f>(($AX$11)*IF(Table2[[#This Row],[CorrectWinnerPrediction]]="Y", 1, 0))+(($AX$12)*IF(Table2[[#This Row],[CorrectAwayScorePrediction]]="Y", 1, 0))+(($AX$13)*IF(Table2[[#This Row],[CorrectHomeScorePrediction]]="Y", 1, 0))</f>
        <v>0</v>
      </c>
      <c r="AD8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0</v>
      </c>
      <c r="AG812" s="2">
        <f>Table2[[#This Row],[ActualHomeScore]]-Table2[[#This Row],[PredictedHomeScore]]</f>
        <v>0</v>
      </c>
      <c r="AH812" s="2">
        <f t="shared" si="67"/>
        <v>0</v>
      </c>
      <c r="AI812" s="2">
        <f t="shared" si="68"/>
        <v>0</v>
      </c>
      <c r="AJ812" s="2"/>
      <c r="AK812" s="2"/>
      <c r="AL812" s="2">
        <f>IF(Table2[[#This Row],[GameIsOver]]=0,0,IF(Table2[[#This Row],[ActualWinner]]=Table2[[#This Row],[AwayTeam]], 1, 0))</f>
        <v>0</v>
      </c>
      <c r="AM812" s="2">
        <f>IF(Table2[[#This Row],[GameIsOver]]=0,0,IF(Table2[[#This Row],[ActualWinner]]=Table2[[#This Row],[HomeTeam]], 1, 0))</f>
        <v>0</v>
      </c>
      <c r="AN812" s="2">
        <f>IF(IFERROR(FIND(Table2[[#This Row],[AwayTeam]], _xlfn.TEXTJOIN(";", 1, $AV$31:$AV$40)), 0) &gt; 0, 1, 0) + IF(IFERROR(FIND(Table2[[#This Row],[HomeTeam]], _xlfn.TEXTJOIN(";", 1, $AV$31:$AV$40)), 0) &gt; 0, 1, 0)</f>
        <v>1</v>
      </c>
    </row>
    <row r="813" spans="1:40" x14ac:dyDescent="0.25">
      <c r="A813" s="3"/>
      <c r="B813" s="5">
        <v>45686</v>
      </c>
      <c r="C813" s="8" t="s">
        <v>922</v>
      </c>
      <c r="D813" s="3" t="s">
        <v>21</v>
      </c>
      <c r="E813" s="3" t="s">
        <v>15</v>
      </c>
      <c r="F813" s="3"/>
      <c r="G813" s="3"/>
      <c r="H813" s="3" t="str">
        <f t="shared" si="64"/>
        <v>_</v>
      </c>
      <c r="I813" s="3"/>
      <c r="J813" s="3"/>
      <c r="K813" s="3"/>
      <c r="L813" s="2" t="str">
        <f t="shared" si="65"/>
        <v>_</v>
      </c>
      <c r="M813" s="3"/>
      <c r="N813" s="3">
        <f>IF(ISBLANK(Table2[[#This Row],[ActualResult]]), 0, 1)</f>
        <v>0</v>
      </c>
      <c r="O813" s="3" t="str">
        <f>IF(ISBLANK(Table2[[#This Row],[ActualResult]]), "_", IF(Table2[[#This Row],[ActualWinner]]=Table2[[#This Row],[PredictedWinner]], "Y", "N"))</f>
        <v>_</v>
      </c>
      <c r="P813" s="3" t="str">
        <f>IF(Table2[[#This Row],[ActualAwayScore]]&gt;Table2[[#This Row],[PredictedAwayScore]], "N", IF(ISBLANK(Table2[[#This Row],[ActualResult]]), "_", IF(Table2[[#This Row],[ActualAwayScore]]=Table2[[#This Row],[PredictedAwayScore]], "Y", "N")))</f>
        <v>_</v>
      </c>
      <c r="Q813" s="3" t="str">
        <f>IF(Table2[[#This Row],[ActualHomeScore]]&gt;Table2[[#This Row],[PredictedHomeScore]],"N", IF(ISBLANK(Table2[[#This Row],[ActualResult]]), "_", IF(Table2[[#This Row],[ActualHomeScore]]=Table2[[#This Row],[PredictedHomeScore]], "Y", "N")))</f>
        <v>_</v>
      </c>
      <c r="R813" s="3"/>
      <c r="S813" s="3" t="str">
        <f t="shared" si="66"/>
        <v>_</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0</v>
      </c>
      <c r="AB813" s="3">
        <f>IF(Table2[[#This Row],[GameIsOver]]= 0, 0, IF(Table2[[#This Row],[ActualWinner]]=Table2[[#This Row],[HomeTeam]], 2, IF(OR(Table2[[#This Row],[ActualResult]]="OT", Table2[[#This Row],[ActualResult]]="SO"), 1, 0)))</f>
        <v>0</v>
      </c>
      <c r="AC813" s="51">
        <f>(($AX$11)*IF(Table2[[#This Row],[CorrectWinnerPrediction]]="Y", 1, 0))+(($AX$12)*IF(Table2[[#This Row],[CorrectAwayScorePrediction]]="Y", 1, 0))+(($AX$13)*IF(Table2[[#This Row],[CorrectHomeScorePrediction]]="Y", 1, 0))</f>
        <v>0</v>
      </c>
      <c r="AD81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0</v>
      </c>
      <c r="AG813" s="3">
        <f>Table2[[#This Row],[ActualHomeScore]]-Table2[[#This Row],[PredictedHomeScore]]</f>
        <v>0</v>
      </c>
      <c r="AH813" s="3">
        <f t="shared" si="67"/>
        <v>0</v>
      </c>
      <c r="AI813" s="3">
        <f t="shared" si="68"/>
        <v>0</v>
      </c>
      <c r="AJ813" s="3"/>
      <c r="AK813" s="2"/>
      <c r="AL813" s="2">
        <f>IF(Table2[[#This Row],[GameIsOver]]=0,0,IF(Table2[[#This Row],[ActualWinner]]=Table2[[#This Row],[AwayTeam]], 1, 0))</f>
        <v>0</v>
      </c>
      <c r="AM813" s="2">
        <f>IF(Table2[[#This Row],[GameIsOver]]=0,0,IF(Table2[[#This Row],[ActualWinner]]=Table2[[#This Row],[HomeTeam]], 1, 0))</f>
        <v>0</v>
      </c>
      <c r="AN813" s="2">
        <f>IF(IFERROR(FIND(Table2[[#This Row],[AwayTeam]], _xlfn.TEXTJOIN(";", 1, $AV$31:$AV$40)), 0) &gt; 0, 1, 0) + IF(IFERROR(FIND(Table2[[#This Row],[HomeTeam]], _xlfn.TEXTJOIN(";", 1, $AV$31:$AV$40)), 0) &gt; 0, 1, 0)</f>
        <v>0</v>
      </c>
    </row>
    <row r="814" spans="1:40" x14ac:dyDescent="0.25">
      <c r="B814" s="4">
        <v>45687</v>
      </c>
      <c r="C814" s="7" t="s">
        <v>923</v>
      </c>
      <c r="D814" s="2" t="s">
        <v>22</v>
      </c>
      <c r="E814" s="2" t="s">
        <v>16</v>
      </c>
      <c r="F814" s="2"/>
      <c r="G814" s="2"/>
      <c r="H814" s="2" t="str">
        <f t="shared" si="64"/>
        <v>_</v>
      </c>
      <c r="I814" s="2"/>
      <c r="J814" s="2"/>
      <c r="K814" s="2"/>
      <c r="L814" s="13" t="str">
        <f t="shared" si="65"/>
        <v>_</v>
      </c>
      <c r="M814" s="2"/>
      <c r="N814" s="2">
        <f>IF(ISBLANK(Table2[[#This Row],[ActualResult]]), 0, 1)</f>
        <v>0</v>
      </c>
      <c r="O814" s="2" t="str">
        <f>IF(ISBLANK(Table2[[#This Row],[ActualResult]]), "_", IF(Table2[[#This Row],[ActualWinner]]=Table2[[#This Row],[PredictedWinner]], "Y", "N"))</f>
        <v>_</v>
      </c>
      <c r="P814" s="2" t="str">
        <f>IF(Table2[[#This Row],[ActualAwayScore]]&gt;Table2[[#This Row],[PredictedAwayScore]], "N", IF(ISBLANK(Table2[[#This Row],[ActualResult]]), "_", IF(Table2[[#This Row],[ActualAwayScore]]=Table2[[#This Row],[PredictedAwayScore]], "Y", "N")))</f>
        <v>_</v>
      </c>
      <c r="Q814" s="2" t="str">
        <f>IF(Table2[[#This Row],[ActualHomeScore]]&gt;Table2[[#This Row],[PredictedHomeScore]],"N", IF(ISBLANK(Table2[[#This Row],[ActualResult]]), "_", IF(Table2[[#This Row],[ActualHomeScore]]=Table2[[#This Row],[PredictedHomeScore]], "Y", "N")))</f>
        <v>_</v>
      </c>
      <c r="R814" s="2"/>
      <c r="S814" s="2" t="str">
        <f t="shared" si="66"/>
        <v>_</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0</v>
      </c>
      <c r="AB814" s="2">
        <f>IF(Table2[[#This Row],[GameIsOver]]= 0, 0, IF(Table2[[#This Row],[ActualWinner]]=Table2[[#This Row],[HomeTeam]], 2, IF(OR(Table2[[#This Row],[ActualResult]]="OT", Table2[[#This Row],[ActualResult]]="SO"), 1, 0)))</f>
        <v>0</v>
      </c>
      <c r="AC814" s="32">
        <f>(($AX$11)*IF(Table2[[#This Row],[CorrectWinnerPrediction]]="Y", 1, 0))+(($AX$12)*IF(Table2[[#This Row],[CorrectAwayScorePrediction]]="Y", 1, 0))+(($AX$13)*IF(Table2[[#This Row],[CorrectHomeScorePrediction]]="Y", 1, 0))</f>
        <v>0</v>
      </c>
      <c r="AD8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0</v>
      </c>
      <c r="AG814" s="2">
        <f>Table2[[#This Row],[ActualHomeScore]]-Table2[[#This Row],[PredictedHomeScore]]</f>
        <v>0</v>
      </c>
      <c r="AH814" s="2">
        <f t="shared" si="67"/>
        <v>0</v>
      </c>
      <c r="AI814" s="2">
        <f t="shared" si="68"/>
        <v>0</v>
      </c>
      <c r="AJ814" s="2"/>
      <c r="AK814" s="2"/>
      <c r="AL814" s="2">
        <f>IF(Table2[[#This Row],[GameIsOver]]=0,0,IF(Table2[[#This Row],[ActualWinner]]=Table2[[#This Row],[AwayTeam]], 1, 0))</f>
        <v>0</v>
      </c>
      <c r="AM814" s="2">
        <f>IF(Table2[[#This Row],[GameIsOver]]=0,0,IF(Table2[[#This Row],[ActualWinner]]=Table2[[#This Row],[HomeTeam]], 1, 0))</f>
        <v>0</v>
      </c>
      <c r="AN814" s="2">
        <f>IF(IFERROR(FIND(Table2[[#This Row],[AwayTeam]], _xlfn.TEXTJOIN(";", 1, $AV$31:$AV$40)), 0) &gt; 0, 1, 0) + IF(IFERROR(FIND(Table2[[#This Row],[HomeTeam]], _xlfn.TEXTJOIN(";", 1, $AV$31:$AV$40)), 0) &gt; 0, 1, 0)</f>
        <v>1</v>
      </c>
    </row>
    <row r="815" spans="1:40" x14ac:dyDescent="0.25">
      <c r="B815" s="4">
        <v>45687</v>
      </c>
      <c r="C815" s="7" t="s">
        <v>924</v>
      </c>
      <c r="D815" s="2" t="s">
        <v>37</v>
      </c>
      <c r="E815" s="2" t="s">
        <v>19</v>
      </c>
      <c r="F815" s="2"/>
      <c r="G815" s="2"/>
      <c r="H815" s="2" t="str">
        <f t="shared" si="64"/>
        <v>_</v>
      </c>
      <c r="I815" s="2"/>
      <c r="J815" s="2"/>
      <c r="K815" s="2"/>
      <c r="L815" s="2" t="str">
        <f t="shared" si="65"/>
        <v>_</v>
      </c>
      <c r="M815" s="2"/>
      <c r="N815" s="2">
        <f>IF(ISBLANK(Table2[[#This Row],[ActualResult]]), 0, 1)</f>
        <v>0</v>
      </c>
      <c r="O815" s="2" t="str">
        <f>IF(ISBLANK(Table2[[#This Row],[ActualResult]]), "_", IF(Table2[[#This Row],[ActualWinner]]=Table2[[#This Row],[PredictedWinner]], "Y", "N"))</f>
        <v>_</v>
      </c>
      <c r="P815" s="2" t="str">
        <f>IF(Table2[[#This Row],[ActualAwayScore]]&gt;Table2[[#This Row],[PredictedAwayScore]], "N", IF(ISBLANK(Table2[[#This Row],[ActualResult]]), "_", IF(Table2[[#This Row],[ActualAwayScore]]=Table2[[#This Row],[PredictedAwayScore]], "Y", "N")))</f>
        <v>_</v>
      </c>
      <c r="Q815" s="2" t="str">
        <f>IF(Table2[[#This Row],[ActualHomeScore]]&gt;Table2[[#This Row],[PredictedHomeScore]],"N", IF(ISBLANK(Table2[[#This Row],[ActualResult]]), "_", IF(Table2[[#This Row],[ActualHomeScore]]=Table2[[#This Row],[PredictedHomeScore]], "Y", "N")))</f>
        <v>_</v>
      </c>
      <c r="R815" s="2"/>
      <c r="S815" s="2" t="str">
        <f t="shared" si="66"/>
        <v>_</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c r="Z815" s="2">
        <f>IF(AND(Table2[[#This Row],[GameIsOver]]=1,Table2[[#This Row],[ActualHomeScore]]*Table2[[#This Row],[ActualAwayScore]]=0), 1,0)</f>
        <v>0</v>
      </c>
      <c r="AA815" s="2">
        <f>IF(Table2[[#This Row],[GameIsOver]]=0,0, IF(Table2[[#This Row],[ActualWinner]]=Table2[[#This Row],[AwayTeam]], 2, IF(OR(Table2[[#This Row],[ActualResult]]="OT", Table2[[#This Row],[ActualResult]]="SO"), 1, 0)))</f>
        <v>0</v>
      </c>
      <c r="AB815" s="2">
        <f>IF(Table2[[#This Row],[GameIsOver]]= 0, 0, IF(Table2[[#This Row],[ActualWinner]]=Table2[[#This Row],[HomeTeam]], 2, IF(OR(Table2[[#This Row],[ActualResult]]="OT", Table2[[#This Row],[ActualResult]]="SO"), 1, 0)))</f>
        <v>0</v>
      </c>
      <c r="AC815" s="32">
        <f>(($AX$11)*IF(Table2[[#This Row],[CorrectWinnerPrediction]]="Y", 1, 0))+(($AX$12)*IF(Table2[[#This Row],[CorrectAwayScorePrediction]]="Y", 1, 0))+(($AX$13)*IF(Table2[[#This Row],[CorrectHomeScorePrediction]]="Y", 1, 0))</f>
        <v>0</v>
      </c>
      <c r="AD8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0</v>
      </c>
      <c r="AH815" s="2">
        <f t="shared" si="67"/>
        <v>0</v>
      </c>
      <c r="AI815" s="2">
        <f t="shared" si="68"/>
        <v>0</v>
      </c>
      <c r="AJ815" s="2"/>
      <c r="AK815" s="2"/>
      <c r="AL815" s="2">
        <f>IF(Table2[[#This Row],[GameIsOver]]=0,0,IF(Table2[[#This Row],[ActualWinner]]=Table2[[#This Row],[AwayTeam]], 1, 0))</f>
        <v>0</v>
      </c>
      <c r="AM815" s="2">
        <f>IF(Table2[[#This Row],[GameIsOver]]=0,0,IF(Table2[[#This Row],[ActualWinner]]=Table2[[#This Row],[HomeTeam]], 1, 0))</f>
        <v>0</v>
      </c>
      <c r="AN815" s="2">
        <f>IF(IFERROR(FIND(Table2[[#This Row],[AwayTeam]], _xlfn.TEXTJOIN(";", 1, $AV$31:$AV$40)), 0) &gt; 0, 1, 0) + IF(IFERROR(FIND(Table2[[#This Row],[HomeTeam]], _xlfn.TEXTJOIN(";", 1, $AV$31:$AV$40)), 0) &gt; 0, 1, 0)</f>
        <v>1</v>
      </c>
    </row>
    <row r="816" spans="1:40" x14ac:dyDescent="0.25">
      <c r="B816" s="4">
        <v>45687</v>
      </c>
      <c r="C816" s="7" t="s">
        <v>925</v>
      </c>
      <c r="D816" s="2" t="s">
        <v>46</v>
      </c>
      <c r="E816" s="2" t="s">
        <v>30</v>
      </c>
      <c r="F816" s="2"/>
      <c r="G816" s="2"/>
      <c r="H816" s="2" t="str">
        <f t="shared" si="64"/>
        <v>_</v>
      </c>
      <c r="I816" s="2"/>
      <c r="J816" s="2"/>
      <c r="K816" s="2"/>
      <c r="L816" s="2" t="str">
        <f t="shared" si="65"/>
        <v>_</v>
      </c>
      <c r="M816" s="2"/>
      <c r="N816" s="2">
        <f>IF(ISBLANK(Table2[[#This Row],[ActualResult]]), 0, 1)</f>
        <v>0</v>
      </c>
      <c r="O816" s="2" t="str">
        <f>IF(ISBLANK(Table2[[#This Row],[ActualResult]]), "_", IF(Table2[[#This Row],[ActualWinner]]=Table2[[#This Row],[PredictedWinner]], "Y", "N"))</f>
        <v>_</v>
      </c>
      <c r="P816" s="2" t="str">
        <f>IF(Table2[[#This Row],[ActualAwayScore]]&gt;Table2[[#This Row],[PredictedAwayScore]], "N", IF(ISBLANK(Table2[[#This Row],[ActualResult]]), "_", IF(Table2[[#This Row],[ActualAwayScore]]=Table2[[#This Row],[PredictedAwayScore]], "Y", "N")))</f>
        <v>_</v>
      </c>
      <c r="Q816" s="2" t="str">
        <f>IF(Table2[[#This Row],[ActualHomeScore]]&gt;Table2[[#This Row],[PredictedHomeScore]],"N", IF(ISBLANK(Table2[[#This Row],[ActualResult]]), "_", IF(Table2[[#This Row],[ActualHomeScore]]=Table2[[#This Row],[PredictedHomeScore]], "Y", "N")))</f>
        <v>_</v>
      </c>
      <c r="R816" s="2"/>
      <c r="S816" s="2" t="str">
        <f t="shared" si="66"/>
        <v>_</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c r="Z816" s="2">
        <f>IF(AND(Table2[[#This Row],[GameIsOver]]=1,Table2[[#This Row],[ActualHomeScore]]*Table2[[#This Row],[ActualAwayScore]]=0), 1,0)</f>
        <v>0</v>
      </c>
      <c r="AA816" s="2">
        <f>IF(Table2[[#This Row],[GameIsOver]]=0,0, IF(Table2[[#This Row],[ActualWinner]]=Table2[[#This Row],[AwayTeam]], 2, IF(OR(Table2[[#This Row],[ActualResult]]="OT", Table2[[#This Row],[ActualResult]]="SO"), 1, 0)))</f>
        <v>0</v>
      </c>
      <c r="AB816" s="2">
        <f>IF(Table2[[#This Row],[GameIsOver]]= 0, 0, IF(Table2[[#This Row],[ActualWinner]]=Table2[[#This Row],[HomeTeam]], 2, IF(OR(Table2[[#This Row],[ActualResult]]="OT", Table2[[#This Row],[ActualResult]]="SO"), 1, 0)))</f>
        <v>0</v>
      </c>
      <c r="AC816" s="32">
        <f>(($AX$11)*IF(Table2[[#This Row],[CorrectWinnerPrediction]]="Y", 1, 0))+(($AX$12)*IF(Table2[[#This Row],[CorrectAwayScorePrediction]]="Y", 1, 0))+(($AX$13)*IF(Table2[[#This Row],[CorrectHomeScorePrediction]]="Y", 1, 0))</f>
        <v>0</v>
      </c>
      <c r="AD8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0</v>
      </c>
      <c r="AG816" s="2">
        <f>Table2[[#This Row],[ActualHomeScore]]-Table2[[#This Row],[PredictedHomeScore]]</f>
        <v>0</v>
      </c>
      <c r="AH816" s="2">
        <f t="shared" si="67"/>
        <v>0</v>
      </c>
      <c r="AI816" s="2">
        <f t="shared" si="68"/>
        <v>0</v>
      </c>
      <c r="AJ816" s="2"/>
      <c r="AK816" s="2"/>
      <c r="AL816" s="2">
        <f>IF(Table2[[#This Row],[GameIsOver]]=0,0,IF(Table2[[#This Row],[ActualWinner]]=Table2[[#This Row],[AwayTeam]], 1, 0))</f>
        <v>0</v>
      </c>
      <c r="AM816" s="2">
        <f>IF(Table2[[#This Row],[GameIsOver]]=0,0,IF(Table2[[#This Row],[ActualWinner]]=Table2[[#This Row],[HomeTeam]], 1, 0))</f>
        <v>0</v>
      </c>
      <c r="AN816" s="2">
        <f>IF(IFERROR(FIND(Table2[[#This Row],[AwayTeam]], _xlfn.TEXTJOIN(";", 1, $AV$31:$AV$40)), 0) &gt; 0, 1, 0) + IF(IFERROR(FIND(Table2[[#This Row],[HomeTeam]], _xlfn.TEXTJOIN(";", 1, $AV$31:$AV$40)), 0) &gt; 0, 1, 0)</f>
        <v>1</v>
      </c>
    </row>
    <row r="817" spans="1:40" x14ac:dyDescent="0.25">
      <c r="B817" s="4">
        <v>45687</v>
      </c>
      <c r="C817" s="7" t="s">
        <v>926</v>
      </c>
      <c r="D817" s="2" t="s">
        <v>28</v>
      </c>
      <c r="E817" s="2" t="s">
        <v>43</v>
      </c>
      <c r="F817" s="2"/>
      <c r="G817" s="2"/>
      <c r="H817" s="2" t="str">
        <f t="shared" si="64"/>
        <v>_</v>
      </c>
      <c r="I817" s="2"/>
      <c r="J817" s="2"/>
      <c r="K817" s="2"/>
      <c r="L817" s="2" t="str">
        <f t="shared" si="65"/>
        <v>_</v>
      </c>
      <c r="M817" s="2"/>
      <c r="N817" s="2">
        <f>IF(ISBLANK(Table2[[#This Row],[ActualResult]]), 0, 1)</f>
        <v>0</v>
      </c>
      <c r="O817" s="2" t="str">
        <f>IF(ISBLANK(Table2[[#This Row],[ActualResult]]), "_", IF(Table2[[#This Row],[ActualWinner]]=Table2[[#This Row],[PredictedWinner]], "Y", "N"))</f>
        <v>_</v>
      </c>
      <c r="P817" s="2" t="str">
        <f>IF(Table2[[#This Row],[ActualAwayScore]]&gt;Table2[[#This Row],[PredictedAwayScore]], "N", IF(ISBLANK(Table2[[#This Row],[ActualResult]]), "_", IF(Table2[[#This Row],[ActualAwayScore]]=Table2[[#This Row],[PredictedAwayScore]], "Y", "N")))</f>
        <v>_</v>
      </c>
      <c r="Q817" s="2" t="str">
        <f>IF(Table2[[#This Row],[ActualHomeScore]]&gt;Table2[[#This Row],[PredictedHomeScore]],"N", IF(ISBLANK(Table2[[#This Row],[ActualResult]]), "_", IF(Table2[[#This Row],[ActualHomeScore]]=Table2[[#This Row],[PredictedHomeScore]], "Y", "N")))</f>
        <v>_</v>
      </c>
      <c r="R817" s="2"/>
      <c r="S817" s="2" t="str">
        <f t="shared" si="66"/>
        <v>_</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0</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0</v>
      </c>
      <c r="AC817" s="32">
        <f>(($AX$11)*IF(Table2[[#This Row],[CorrectWinnerPrediction]]="Y", 1, 0))+(($AX$12)*IF(Table2[[#This Row],[CorrectAwayScorePrediction]]="Y", 1, 0))+(($AX$13)*IF(Table2[[#This Row],[CorrectHomeScorePrediction]]="Y", 1, 0))</f>
        <v>0</v>
      </c>
      <c r="AD8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0</v>
      </c>
      <c r="AG817" s="2">
        <f>Table2[[#This Row],[ActualHomeScore]]-Table2[[#This Row],[PredictedHomeScore]]</f>
        <v>0</v>
      </c>
      <c r="AH817" s="2">
        <f t="shared" si="67"/>
        <v>0</v>
      </c>
      <c r="AI817" s="2">
        <f t="shared" si="68"/>
        <v>0</v>
      </c>
      <c r="AJ817" s="2"/>
      <c r="AK817" s="2"/>
      <c r="AL817" s="2">
        <f>IF(Table2[[#This Row],[GameIsOver]]=0,0,IF(Table2[[#This Row],[ActualWinner]]=Table2[[#This Row],[AwayTeam]], 1, 0))</f>
        <v>0</v>
      </c>
      <c r="AM817" s="2">
        <f>IF(Table2[[#This Row],[GameIsOver]]=0,0,IF(Table2[[#This Row],[ActualWinner]]=Table2[[#This Row],[HomeTeam]], 1, 0))</f>
        <v>0</v>
      </c>
      <c r="AN817" s="2">
        <f>IF(IFERROR(FIND(Table2[[#This Row],[AwayTeam]], _xlfn.TEXTJOIN(";", 1, $AV$31:$AV$40)), 0) &gt; 0, 1, 0) + IF(IFERROR(FIND(Table2[[#This Row],[HomeTeam]], _xlfn.TEXTJOIN(";", 1, $AV$31:$AV$40)), 0) &gt; 0, 1, 0)</f>
        <v>0</v>
      </c>
    </row>
    <row r="818" spans="1:40" x14ac:dyDescent="0.25">
      <c r="B818" s="4">
        <v>45687</v>
      </c>
      <c r="C818" s="7" t="s">
        <v>928</v>
      </c>
      <c r="D818" s="2" t="s">
        <v>33</v>
      </c>
      <c r="E818" s="2" t="s">
        <v>45</v>
      </c>
      <c r="F818" s="2"/>
      <c r="G818" s="2"/>
      <c r="H818" s="2" t="str">
        <f t="shared" si="64"/>
        <v>_</v>
      </c>
      <c r="I818" s="2"/>
      <c r="J818" s="2"/>
      <c r="K818" s="2"/>
      <c r="L818" s="2" t="str">
        <f t="shared" si="65"/>
        <v>_</v>
      </c>
      <c r="M818" s="2"/>
      <c r="N818" s="2">
        <f>IF(ISBLANK(Table2[[#This Row],[ActualResult]]), 0, 1)</f>
        <v>0</v>
      </c>
      <c r="O818" s="2" t="str">
        <f>IF(ISBLANK(Table2[[#This Row],[ActualResult]]), "_", IF(Table2[[#This Row],[ActualWinner]]=Table2[[#This Row],[PredictedWinner]], "Y", "N"))</f>
        <v>_</v>
      </c>
      <c r="P818" s="2" t="str">
        <f>IF(Table2[[#This Row],[ActualAwayScore]]&gt;Table2[[#This Row],[PredictedAwayScore]], "N", IF(ISBLANK(Table2[[#This Row],[ActualResult]]), "_", IF(Table2[[#This Row],[ActualAwayScore]]=Table2[[#This Row],[PredictedAwayScore]], "Y", "N")))</f>
        <v>_</v>
      </c>
      <c r="Q818" s="2" t="str">
        <f>IF(Table2[[#This Row],[ActualHomeScore]]&gt;Table2[[#This Row],[PredictedHomeScore]],"N", IF(ISBLANK(Table2[[#This Row],[ActualResult]]), "_", IF(Table2[[#This Row],[ActualHomeScore]]=Table2[[#This Row],[PredictedHomeScore]], "Y", "N")))</f>
        <v>_</v>
      </c>
      <c r="R818" s="2"/>
      <c r="S818" s="2" t="str">
        <f t="shared" si="66"/>
        <v>_</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0</v>
      </c>
      <c r="AA818" s="2">
        <f>IF(Table2[[#This Row],[GameIsOver]]=0,0, IF(Table2[[#This Row],[ActualWinner]]=Table2[[#This Row],[AwayTeam]], 2, IF(OR(Table2[[#This Row],[ActualResult]]="OT", Table2[[#This Row],[ActualResult]]="SO"), 1, 0)))</f>
        <v>0</v>
      </c>
      <c r="AB818" s="2">
        <f>IF(Table2[[#This Row],[GameIsOver]]= 0, 0, IF(Table2[[#This Row],[ActualWinner]]=Table2[[#This Row],[HomeTeam]], 2, IF(OR(Table2[[#This Row],[ActualResult]]="OT", Table2[[#This Row],[ActualResult]]="SO"), 1, 0)))</f>
        <v>0</v>
      </c>
      <c r="AC818" s="32">
        <f>(($AX$11)*IF(Table2[[#This Row],[CorrectWinnerPrediction]]="Y", 1, 0))+(($AX$12)*IF(Table2[[#This Row],[CorrectAwayScorePrediction]]="Y", 1, 0))+(($AX$13)*IF(Table2[[#This Row],[CorrectHomeScorePrediction]]="Y", 1, 0))</f>
        <v>0</v>
      </c>
      <c r="AD8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0</v>
      </c>
      <c r="AH818" s="2">
        <f t="shared" si="67"/>
        <v>0</v>
      </c>
      <c r="AI818" s="2">
        <f t="shared" si="68"/>
        <v>0</v>
      </c>
      <c r="AJ818" s="2"/>
      <c r="AK818" s="2"/>
      <c r="AL818" s="2">
        <f>IF(Table2[[#This Row],[GameIsOver]]=0,0,IF(Table2[[#This Row],[ActualWinner]]=Table2[[#This Row],[AwayTeam]], 1, 0))</f>
        <v>0</v>
      </c>
      <c r="AM818" s="2">
        <f>IF(Table2[[#This Row],[GameIsOver]]=0,0,IF(Table2[[#This Row],[ActualWinner]]=Table2[[#This Row],[HomeTeam]], 1, 0))</f>
        <v>0</v>
      </c>
      <c r="AN818" s="2">
        <f>IF(IFERROR(FIND(Table2[[#This Row],[AwayTeam]], _xlfn.TEXTJOIN(";", 1, $AV$31:$AV$40)), 0) &gt; 0, 1, 0) + IF(IFERROR(FIND(Table2[[#This Row],[HomeTeam]], _xlfn.TEXTJOIN(";", 1, $AV$31:$AV$40)), 0) &gt; 0, 1, 0)</f>
        <v>0</v>
      </c>
    </row>
    <row r="819" spans="1:40" x14ac:dyDescent="0.25">
      <c r="B819" s="4">
        <v>45687</v>
      </c>
      <c r="C819" s="7" t="s">
        <v>927</v>
      </c>
      <c r="D819" s="2" t="s">
        <v>17</v>
      </c>
      <c r="E819" s="2" t="s">
        <v>44</v>
      </c>
      <c r="F819" s="2"/>
      <c r="G819" s="2"/>
      <c r="H819" s="2" t="str">
        <f t="shared" si="64"/>
        <v>_</v>
      </c>
      <c r="I819" s="2"/>
      <c r="J819" s="2"/>
      <c r="K819" s="2"/>
      <c r="L819" s="2" t="str">
        <f t="shared" si="65"/>
        <v>_</v>
      </c>
      <c r="M819" s="2"/>
      <c r="N819" s="2">
        <f>IF(ISBLANK(Table2[[#This Row],[ActualResult]]), 0, 1)</f>
        <v>0</v>
      </c>
      <c r="O819" s="2" t="str">
        <f>IF(ISBLANK(Table2[[#This Row],[ActualResult]]), "_", IF(Table2[[#This Row],[ActualWinner]]=Table2[[#This Row],[PredictedWinner]], "Y", "N"))</f>
        <v>_</v>
      </c>
      <c r="P819" s="2" t="str">
        <f>IF(Table2[[#This Row],[ActualAwayScore]]&gt;Table2[[#This Row],[PredictedAwayScore]], "N", IF(ISBLANK(Table2[[#This Row],[ActualResult]]), "_", IF(Table2[[#This Row],[ActualAwayScore]]=Table2[[#This Row],[PredictedAwayScore]], "Y", "N")))</f>
        <v>_</v>
      </c>
      <c r="Q819" s="2" t="str">
        <f>IF(Table2[[#This Row],[ActualHomeScore]]&gt;Table2[[#This Row],[PredictedHomeScore]],"N", IF(ISBLANK(Table2[[#This Row],[ActualResult]]), "_", IF(Table2[[#This Row],[ActualHomeScore]]=Table2[[#This Row],[PredictedHomeScore]], "Y", "N")))</f>
        <v>_</v>
      </c>
      <c r="R819" s="2"/>
      <c r="S819" s="2" t="str">
        <f t="shared" si="66"/>
        <v>_</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0</v>
      </c>
      <c r="AC819" s="32">
        <f>(($AX$11)*IF(Table2[[#This Row],[CorrectWinnerPrediction]]="Y", 1, 0))+(($AX$12)*IF(Table2[[#This Row],[CorrectAwayScorePrediction]]="Y", 1, 0))+(($AX$13)*IF(Table2[[#This Row],[CorrectHomeScorePrediction]]="Y", 1, 0))</f>
        <v>0</v>
      </c>
      <c r="AD8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0</v>
      </c>
      <c r="AH819" s="2">
        <f t="shared" si="67"/>
        <v>0</v>
      </c>
      <c r="AI819" s="2">
        <f t="shared" si="68"/>
        <v>0</v>
      </c>
      <c r="AJ819" s="2"/>
      <c r="AK819" s="2"/>
      <c r="AL819" s="2">
        <f>IF(Table2[[#This Row],[GameIsOver]]=0,0,IF(Table2[[#This Row],[ActualWinner]]=Table2[[#This Row],[AwayTeam]], 1, 0))</f>
        <v>0</v>
      </c>
      <c r="AM819" s="2">
        <f>IF(Table2[[#This Row],[GameIsOver]]=0,0,IF(Table2[[#This Row],[ActualWinner]]=Table2[[#This Row],[HomeTeam]], 1, 0))</f>
        <v>0</v>
      </c>
      <c r="AN819" s="2">
        <f>IF(IFERROR(FIND(Table2[[#This Row],[AwayTeam]], _xlfn.TEXTJOIN(";", 1, $AV$31:$AV$40)), 0) &gt; 0, 1, 0) + IF(IFERROR(FIND(Table2[[#This Row],[HomeTeam]], _xlfn.TEXTJOIN(";", 1, $AV$31:$AV$40)), 0) &gt; 0, 1, 0)</f>
        <v>0</v>
      </c>
    </row>
    <row r="820" spans="1:40" x14ac:dyDescent="0.25">
      <c r="B820" s="4">
        <v>45687</v>
      </c>
      <c r="C820" s="7" t="s">
        <v>929</v>
      </c>
      <c r="D820" s="2" t="s">
        <v>47</v>
      </c>
      <c r="E820" s="2" t="s">
        <v>24</v>
      </c>
      <c r="F820" s="2"/>
      <c r="G820" s="2"/>
      <c r="H820" s="2" t="str">
        <f t="shared" si="64"/>
        <v>_</v>
      </c>
      <c r="I820" s="2"/>
      <c r="J820" s="2"/>
      <c r="K820" s="2"/>
      <c r="L820" s="2" t="str">
        <f t="shared" si="65"/>
        <v>_</v>
      </c>
      <c r="M820" s="2"/>
      <c r="N820" s="2">
        <f>IF(ISBLANK(Table2[[#This Row],[ActualResult]]), 0, 1)</f>
        <v>0</v>
      </c>
      <c r="O820" s="2" t="str">
        <f>IF(ISBLANK(Table2[[#This Row],[ActualResult]]), "_", IF(Table2[[#This Row],[ActualWinner]]=Table2[[#This Row],[PredictedWinner]], "Y", "N"))</f>
        <v>_</v>
      </c>
      <c r="P820" s="2" t="str">
        <f>IF(Table2[[#This Row],[ActualAwayScore]]&gt;Table2[[#This Row],[PredictedAwayScore]], "N", IF(ISBLANK(Table2[[#This Row],[ActualResult]]), "_", IF(Table2[[#This Row],[ActualAwayScore]]=Table2[[#This Row],[PredictedAwayScore]], "Y", "N")))</f>
        <v>_</v>
      </c>
      <c r="Q820" s="2" t="str">
        <f>IF(Table2[[#This Row],[ActualHomeScore]]&gt;Table2[[#This Row],[PredictedHomeScore]],"N", IF(ISBLANK(Table2[[#This Row],[ActualResult]]), "_", IF(Table2[[#This Row],[ActualHomeScore]]=Table2[[#This Row],[PredictedHomeScore]], "Y", "N")))</f>
        <v>_</v>
      </c>
      <c r="R820" s="2"/>
      <c r="S820" s="2" t="str">
        <f t="shared" si="66"/>
        <v>_</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0</v>
      </c>
      <c r="AC820" s="32">
        <f>(($AX$11)*IF(Table2[[#This Row],[CorrectWinnerPrediction]]="Y", 1, 0))+(($AX$12)*IF(Table2[[#This Row],[CorrectAwayScorePrediction]]="Y", 1, 0))+(($AX$13)*IF(Table2[[#This Row],[CorrectHomeScorePrediction]]="Y", 1, 0))</f>
        <v>0</v>
      </c>
      <c r="AD8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0</v>
      </c>
      <c r="AG820" s="2">
        <f>Table2[[#This Row],[ActualHomeScore]]-Table2[[#This Row],[PredictedHomeScore]]</f>
        <v>0</v>
      </c>
      <c r="AH820" s="2">
        <f t="shared" si="67"/>
        <v>0</v>
      </c>
      <c r="AI820" s="2">
        <f t="shared" si="68"/>
        <v>0</v>
      </c>
      <c r="AJ820" s="2"/>
      <c r="AK820" s="2"/>
      <c r="AL820" s="2">
        <f>IF(Table2[[#This Row],[GameIsOver]]=0,0,IF(Table2[[#This Row],[ActualWinner]]=Table2[[#This Row],[AwayTeam]], 1, 0))</f>
        <v>0</v>
      </c>
      <c r="AM820" s="2">
        <f>IF(Table2[[#This Row],[GameIsOver]]=0,0,IF(Table2[[#This Row],[ActualWinner]]=Table2[[#This Row],[HomeTeam]], 1, 0))</f>
        <v>0</v>
      </c>
      <c r="AN820" s="2">
        <f>IF(IFERROR(FIND(Table2[[#This Row],[AwayTeam]], _xlfn.TEXTJOIN(";", 1, $AV$31:$AV$40)), 0) &gt; 0, 1, 0) + IF(IFERROR(FIND(Table2[[#This Row],[HomeTeam]], _xlfn.TEXTJOIN(";", 1, $AV$31:$AV$40)), 0) &gt; 0, 1, 0)</f>
        <v>1</v>
      </c>
    </row>
    <row r="821" spans="1:40" x14ac:dyDescent="0.25">
      <c r="B821" s="4">
        <v>45687</v>
      </c>
      <c r="C821" s="7" t="s">
        <v>930</v>
      </c>
      <c r="D821" s="2" t="s">
        <v>31</v>
      </c>
      <c r="E821" s="2" t="s">
        <v>23</v>
      </c>
      <c r="F821" s="2"/>
      <c r="G821" s="2"/>
      <c r="H821" s="2" t="str">
        <f t="shared" si="64"/>
        <v>_</v>
      </c>
      <c r="I821" s="2"/>
      <c r="J821" s="2"/>
      <c r="K821" s="2"/>
      <c r="L821" s="2" t="str">
        <f t="shared" si="65"/>
        <v>_</v>
      </c>
      <c r="M821" s="2"/>
      <c r="N821" s="2">
        <f>IF(ISBLANK(Table2[[#This Row],[ActualResult]]), 0, 1)</f>
        <v>0</v>
      </c>
      <c r="O821" s="2" t="str">
        <f>IF(ISBLANK(Table2[[#This Row],[ActualResult]]), "_", IF(Table2[[#This Row],[ActualWinner]]=Table2[[#This Row],[PredictedWinner]], "Y", "N"))</f>
        <v>_</v>
      </c>
      <c r="P821" s="2" t="str">
        <f>IF(Table2[[#This Row],[ActualAwayScore]]&gt;Table2[[#This Row],[PredictedAwayScore]], "N", IF(ISBLANK(Table2[[#This Row],[ActualResult]]), "_", IF(Table2[[#This Row],[ActualAwayScore]]=Table2[[#This Row],[PredictedAwayScore]], "Y", "N")))</f>
        <v>_</v>
      </c>
      <c r="Q821" s="2" t="str">
        <f>IF(Table2[[#This Row],[ActualHomeScore]]&gt;Table2[[#This Row],[PredictedHomeScore]],"N", IF(ISBLANK(Table2[[#This Row],[ActualResult]]), "_", IF(Table2[[#This Row],[ActualHomeScore]]=Table2[[#This Row],[PredictedHomeScore]], "Y", "N")))</f>
        <v>_</v>
      </c>
      <c r="R821" s="2"/>
      <c r="S821" s="2" t="str">
        <f t="shared" si="66"/>
        <v>_</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0</v>
      </c>
      <c r="AB821" s="2">
        <f>IF(Table2[[#This Row],[GameIsOver]]= 0, 0, IF(Table2[[#This Row],[ActualWinner]]=Table2[[#This Row],[HomeTeam]], 2, IF(OR(Table2[[#This Row],[ActualResult]]="OT", Table2[[#This Row],[ActualResult]]="SO"), 1, 0)))</f>
        <v>0</v>
      </c>
      <c r="AC821" s="32">
        <f>(($AX$11)*IF(Table2[[#This Row],[CorrectWinnerPrediction]]="Y", 1, 0))+(($AX$12)*IF(Table2[[#This Row],[CorrectAwayScorePrediction]]="Y", 1, 0))+(($AX$13)*IF(Table2[[#This Row],[CorrectHomeScorePrediction]]="Y", 1, 0))</f>
        <v>0</v>
      </c>
      <c r="AD8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0</v>
      </c>
      <c r="AG821" s="2">
        <f>Table2[[#This Row],[ActualHomeScore]]-Table2[[#This Row],[PredictedHomeScore]]</f>
        <v>0</v>
      </c>
      <c r="AH821" s="2">
        <f t="shared" si="67"/>
        <v>0</v>
      </c>
      <c r="AI821" s="2">
        <f t="shared" si="68"/>
        <v>0</v>
      </c>
      <c r="AJ821" s="2"/>
      <c r="AK821" s="2"/>
      <c r="AL821" s="2">
        <f>IF(Table2[[#This Row],[GameIsOver]]=0,0,IF(Table2[[#This Row],[ActualWinner]]=Table2[[#This Row],[AwayTeam]], 1, 0))</f>
        <v>0</v>
      </c>
      <c r="AM821" s="2">
        <f>IF(Table2[[#This Row],[GameIsOver]]=0,0,IF(Table2[[#This Row],[ActualWinner]]=Table2[[#This Row],[HomeTeam]], 1, 0))</f>
        <v>0</v>
      </c>
      <c r="AN821" s="2">
        <f>IF(IFERROR(FIND(Table2[[#This Row],[AwayTeam]], _xlfn.TEXTJOIN(";", 1, $AV$31:$AV$40)), 0) &gt; 0, 1, 0) + IF(IFERROR(FIND(Table2[[#This Row],[HomeTeam]], _xlfn.TEXTJOIN(";", 1, $AV$31:$AV$40)), 0) &gt; 0, 1, 0)</f>
        <v>1</v>
      </c>
    </row>
    <row r="822" spans="1:40" x14ac:dyDescent="0.25">
      <c r="B822" s="4">
        <v>45687</v>
      </c>
      <c r="C822" s="7" t="s">
        <v>931</v>
      </c>
      <c r="D822" s="2" t="s">
        <v>36</v>
      </c>
      <c r="E822" s="2" t="s">
        <v>27</v>
      </c>
      <c r="F822" s="2"/>
      <c r="G822" s="2"/>
      <c r="H822" s="2" t="str">
        <f t="shared" si="64"/>
        <v>_</v>
      </c>
      <c r="I822" s="2"/>
      <c r="J822" s="2"/>
      <c r="K822" s="2"/>
      <c r="L822" s="2" t="str">
        <f t="shared" si="65"/>
        <v>_</v>
      </c>
      <c r="M822" s="2"/>
      <c r="N822" s="2">
        <f>IF(ISBLANK(Table2[[#This Row],[ActualResult]]), 0, 1)</f>
        <v>0</v>
      </c>
      <c r="O822" s="2" t="str">
        <f>IF(ISBLANK(Table2[[#This Row],[ActualResult]]), "_", IF(Table2[[#This Row],[ActualWinner]]=Table2[[#This Row],[PredictedWinner]], "Y", "N"))</f>
        <v>_</v>
      </c>
      <c r="P822" s="2" t="str">
        <f>IF(Table2[[#This Row],[ActualAwayScore]]&gt;Table2[[#This Row],[PredictedAwayScore]], "N", IF(ISBLANK(Table2[[#This Row],[ActualResult]]), "_", IF(Table2[[#This Row],[ActualAwayScore]]=Table2[[#This Row],[PredictedAwayScore]], "Y", "N")))</f>
        <v>_</v>
      </c>
      <c r="Q822" s="2" t="str">
        <f>IF(Table2[[#This Row],[ActualHomeScore]]&gt;Table2[[#This Row],[PredictedHomeScore]],"N", IF(ISBLANK(Table2[[#This Row],[ActualResult]]), "_", IF(Table2[[#This Row],[ActualHomeScore]]=Table2[[#This Row],[PredictedHomeScore]], "Y", "N")))</f>
        <v>_</v>
      </c>
      <c r="R822" s="2"/>
      <c r="S822" s="2" t="str">
        <f t="shared" si="66"/>
        <v>_</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0</v>
      </c>
      <c r="AB822" s="2">
        <f>IF(Table2[[#This Row],[GameIsOver]]= 0, 0, IF(Table2[[#This Row],[ActualWinner]]=Table2[[#This Row],[HomeTeam]], 2, IF(OR(Table2[[#This Row],[ActualResult]]="OT", Table2[[#This Row],[ActualResult]]="SO"), 1, 0)))</f>
        <v>0</v>
      </c>
      <c r="AC822" s="32">
        <f>(($AX$11)*IF(Table2[[#This Row],[CorrectWinnerPrediction]]="Y", 1, 0))+(($AX$12)*IF(Table2[[#This Row],[CorrectAwayScorePrediction]]="Y", 1, 0))+(($AX$13)*IF(Table2[[#This Row],[CorrectHomeScorePrediction]]="Y", 1, 0))</f>
        <v>0</v>
      </c>
      <c r="AD8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0</v>
      </c>
      <c r="AG822" s="2">
        <f>Table2[[#This Row],[ActualHomeScore]]-Table2[[#This Row],[PredictedHomeScore]]</f>
        <v>0</v>
      </c>
      <c r="AH822" s="2">
        <f t="shared" si="67"/>
        <v>0</v>
      </c>
      <c r="AI822" s="2">
        <f t="shared" si="68"/>
        <v>0</v>
      </c>
      <c r="AJ822" s="2"/>
      <c r="AK822" s="2"/>
      <c r="AL822" s="2">
        <f>IF(Table2[[#This Row],[GameIsOver]]=0,0,IF(Table2[[#This Row],[ActualWinner]]=Table2[[#This Row],[AwayTeam]], 1, 0))</f>
        <v>0</v>
      </c>
      <c r="AM822" s="2">
        <f>IF(Table2[[#This Row],[GameIsOver]]=0,0,IF(Table2[[#This Row],[ActualWinner]]=Table2[[#This Row],[HomeTeam]], 1, 0))</f>
        <v>0</v>
      </c>
      <c r="AN822" s="2">
        <f>IF(IFERROR(FIND(Table2[[#This Row],[AwayTeam]], _xlfn.TEXTJOIN(";", 1, $AV$31:$AV$40)), 0) &gt; 0, 1, 0) + IF(IFERROR(FIND(Table2[[#This Row],[HomeTeam]], _xlfn.TEXTJOIN(";", 1, $AV$31:$AV$40)), 0) &gt; 0, 1, 0)</f>
        <v>0</v>
      </c>
    </row>
    <row r="823" spans="1:40" x14ac:dyDescent="0.25">
      <c r="A823" s="3"/>
      <c r="B823" s="5">
        <v>45687</v>
      </c>
      <c r="C823" s="8" t="s">
        <v>932</v>
      </c>
      <c r="D823" s="3" t="s">
        <v>38</v>
      </c>
      <c r="E823" s="3" t="s">
        <v>12</v>
      </c>
      <c r="F823" s="3"/>
      <c r="G823" s="3"/>
      <c r="H823" s="3" t="str">
        <f t="shared" si="64"/>
        <v>_</v>
      </c>
      <c r="I823" s="3"/>
      <c r="J823" s="3"/>
      <c r="K823" s="3"/>
      <c r="L823" s="2" t="str">
        <f t="shared" si="65"/>
        <v>_</v>
      </c>
      <c r="M823" s="3"/>
      <c r="N823" s="3">
        <f>IF(ISBLANK(Table2[[#This Row],[ActualResult]]), 0, 1)</f>
        <v>0</v>
      </c>
      <c r="O823" s="3" t="str">
        <f>IF(ISBLANK(Table2[[#This Row],[ActualResult]]), "_", IF(Table2[[#This Row],[ActualWinner]]=Table2[[#This Row],[PredictedWinner]], "Y", "N"))</f>
        <v>_</v>
      </c>
      <c r="P823" s="3" t="str">
        <f>IF(Table2[[#This Row],[ActualAwayScore]]&gt;Table2[[#This Row],[PredictedAwayScore]], "N", IF(ISBLANK(Table2[[#This Row],[ActualResult]]), "_", IF(Table2[[#This Row],[ActualAwayScore]]=Table2[[#This Row],[PredictedAwayScore]], "Y", "N")))</f>
        <v>_</v>
      </c>
      <c r="Q823" s="3" t="str">
        <f>IF(Table2[[#This Row],[ActualHomeScore]]&gt;Table2[[#This Row],[PredictedHomeScore]],"N", IF(ISBLANK(Table2[[#This Row],[ActualResult]]), "_", IF(Table2[[#This Row],[ActualHomeScore]]=Table2[[#This Row],[PredictedHomeScore]], "Y", "N")))</f>
        <v>_</v>
      </c>
      <c r="R823" s="3"/>
      <c r="S823" s="3" t="str">
        <f t="shared" si="66"/>
        <v>_</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0</v>
      </c>
      <c r="AC823" s="51">
        <f>(($AX$11)*IF(Table2[[#This Row],[CorrectWinnerPrediction]]="Y", 1, 0))+(($AX$12)*IF(Table2[[#This Row],[CorrectAwayScorePrediction]]="Y", 1, 0))+(($AX$13)*IF(Table2[[#This Row],[CorrectHomeScorePrediction]]="Y", 1, 0))</f>
        <v>0</v>
      </c>
      <c r="AD8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0</v>
      </c>
      <c r="AG823" s="3">
        <f>Table2[[#This Row],[ActualHomeScore]]-Table2[[#This Row],[PredictedHomeScore]]</f>
        <v>0</v>
      </c>
      <c r="AH823" s="3">
        <f t="shared" si="67"/>
        <v>0</v>
      </c>
      <c r="AI823" s="3">
        <f t="shared" si="68"/>
        <v>0</v>
      </c>
      <c r="AJ823" s="3"/>
      <c r="AK823" s="2"/>
      <c r="AL823" s="2">
        <f>IF(Table2[[#This Row],[GameIsOver]]=0,0,IF(Table2[[#This Row],[ActualWinner]]=Table2[[#This Row],[AwayTeam]], 1, 0))</f>
        <v>0</v>
      </c>
      <c r="AM823" s="2">
        <f>IF(Table2[[#This Row],[GameIsOver]]=0,0,IF(Table2[[#This Row],[ActualWinner]]=Table2[[#This Row],[HomeTeam]], 1, 0))</f>
        <v>0</v>
      </c>
      <c r="AN823" s="2">
        <f>IF(IFERROR(FIND(Table2[[#This Row],[AwayTeam]], _xlfn.TEXTJOIN(";", 1, $AV$31:$AV$40)), 0) &gt; 0, 1, 0) + IF(IFERROR(FIND(Table2[[#This Row],[HomeTeam]], _xlfn.TEXTJOIN(";", 1, $AV$31:$AV$40)), 0) &gt; 0, 1, 0)</f>
        <v>0</v>
      </c>
    </row>
    <row r="824" spans="1:40" x14ac:dyDescent="0.25">
      <c r="B824" s="4">
        <v>45688</v>
      </c>
      <c r="C824" s="7" t="s">
        <v>933</v>
      </c>
      <c r="D824" s="2" t="s">
        <v>35</v>
      </c>
      <c r="E824" s="2" t="s">
        <v>29</v>
      </c>
      <c r="F824" s="2"/>
      <c r="G824" s="2"/>
      <c r="H824" s="2" t="str">
        <f t="shared" si="64"/>
        <v>_</v>
      </c>
      <c r="I824" s="2"/>
      <c r="J824" s="2"/>
      <c r="K824" s="2"/>
      <c r="L824" s="13" t="str">
        <f t="shared" si="65"/>
        <v>_</v>
      </c>
      <c r="M824" s="2"/>
      <c r="N824" s="2">
        <f>IF(ISBLANK(Table2[[#This Row],[ActualResult]]), 0, 1)</f>
        <v>0</v>
      </c>
      <c r="O824" s="2" t="str">
        <f>IF(ISBLANK(Table2[[#This Row],[ActualResult]]), "_", IF(Table2[[#This Row],[ActualWinner]]=Table2[[#This Row],[PredictedWinner]], "Y", "N"))</f>
        <v>_</v>
      </c>
      <c r="P824" s="2" t="str">
        <f>IF(Table2[[#This Row],[ActualAwayScore]]&gt;Table2[[#This Row],[PredictedAwayScore]], "N", IF(ISBLANK(Table2[[#This Row],[ActualResult]]), "_", IF(Table2[[#This Row],[ActualAwayScore]]=Table2[[#This Row],[PredictedAwayScore]], "Y", "N")))</f>
        <v>_</v>
      </c>
      <c r="Q824" s="2" t="str">
        <f>IF(Table2[[#This Row],[ActualHomeScore]]&gt;Table2[[#This Row],[PredictedHomeScore]],"N", IF(ISBLANK(Table2[[#This Row],[ActualResult]]), "_", IF(Table2[[#This Row],[ActualHomeScore]]=Table2[[#This Row],[PredictedHomeScore]], "Y", "N")))</f>
        <v>_</v>
      </c>
      <c r="R824" s="2"/>
      <c r="S824" s="2" t="str">
        <f t="shared" si="66"/>
        <v>_</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0</v>
      </c>
      <c r="AC824" s="32">
        <f>(($AX$11)*IF(Table2[[#This Row],[CorrectWinnerPrediction]]="Y", 1, 0))+(($AX$12)*IF(Table2[[#This Row],[CorrectAwayScorePrediction]]="Y", 1, 0))+(($AX$13)*IF(Table2[[#This Row],[CorrectHomeScorePrediction]]="Y", 1, 0))</f>
        <v>0</v>
      </c>
      <c r="AD8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0</v>
      </c>
      <c r="AH824" s="2">
        <f t="shared" si="67"/>
        <v>0</v>
      </c>
      <c r="AI824" s="2">
        <f t="shared" si="68"/>
        <v>0</v>
      </c>
      <c r="AJ824" s="2"/>
      <c r="AK824" s="2"/>
      <c r="AL824" s="2">
        <f>IF(Table2[[#This Row],[GameIsOver]]=0,0,IF(Table2[[#This Row],[ActualWinner]]=Table2[[#This Row],[AwayTeam]], 1, 0))</f>
        <v>0</v>
      </c>
      <c r="AM824" s="2">
        <f>IF(Table2[[#This Row],[GameIsOver]]=0,0,IF(Table2[[#This Row],[ActualWinner]]=Table2[[#This Row],[HomeTeam]], 1, 0))</f>
        <v>0</v>
      </c>
      <c r="AN824" s="2">
        <f>IF(IFERROR(FIND(Table2[[#This Row],[AwayTeam]], _xlfn.TEXTJOIN(";", 1, $AV$31:$AV$40)), 0) &gt; 0, 1, 0) + IF(IFERROR(FIND(Table2[[#This Row],[HomeTeam]], _xlfn.TEXTJOIN(";", 1, $AV$31:$AV$40)), 0) &gt; 0, 1, 0)</f>
        <v>0</v>
      </c>
    </row>
    <row r="825" spans="1:40" x14ac:dyDescent="0.25">
      <c r="B825" s="4">
        <v>45688</v>
      </c>
      <c r="C825" s="7" t="s">
        <v>934</v>
      </c>
      <c r="D825" s="2" t="s">
        <v>25</v>
      </c>
      <c r="E825" s="2" t="s">
        <v>34</v>
      </c>
      <c r="F825" s="2"/>
      <c r="G825" s="2"/>
      <c r="H825" s="2" t="str">
        <f t="shared" si="64"/>
        <v>_</v>
      </c>
      <c r="I825" s="2"/>
      <c r="J825" s="2"/>
      <c r="K825" s="2"/>
      <c r="L825" s="2" t="str">
        <f t="shared" si="65"/>
        <v>_</v>
      </c>
      <c r="M825" s="2"/>
      <c r="N825" s="2">
        <f>IF(ISBLANK(Table2[[#This Row],[ActualResult]]), 0, 1)</f>
        <v>0</v>
      </c>
      <c r="O825" s="2" t="str">
        <f>IF(ISBLANK(Table2[[#This Row],[ActualResult]]), "_", IF(Table2[[#This Row],[ActualWinner]]=Table2[[#This Row],[PredictedWinner]], "Y", "N"))</f>
        <v>_</v>
      </c>
      <c r="P825" s="2" t="str">
        <f>IF(Table2[[#This Row],[ActualAwayScore]]&gt;Table2[[#This Row],[PredictedAwayScore]], "N", IF(ISBLANK(Table2[[#This Row],[ActualResult]]), "_", IF(Table2[[#This Row],[ActualAwayScore]]=Table2[[#This Row],[PredictedAwayScore]], "Y", "N")))</f>
        <v>_</v>
      </c>
      <c r="Q825" s="2" t="str">
        <f>IF(Table2[[#This Row],[ActualHomeScore]]&gt;Table2[[#This Row],[PredictedHomeScore]],"N", IF(ISBLANK(Table2[[#This Row],[ActualResult]]), "_", IF(Table2[[#This Row],[ActualHomeScore]]=Table2[[#This Row],[PredictedHomeScore]], "Y", "N")))</f>
        <v>_</v>
      </c>
      <c r="R825" s="2"/>
      <c r="S825" s="2" t="str">
        <f t="shared" si="66"/>
        <v>_</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0</v>
      </c>
      <c r="AC825" s="32">
        <f>(($AX$11)*IF(Table2[[#This Row],[CorrectWinnerPrediction]]="Y", 1, 0))+(($AX$12)*IF(Table2[[#This Row],[CorrectAwayScorePrediction]]="Y", 1, 0))+(($AX$13)*IF(Table2[[#This Row],[CorrectHomeScorePrediction]]="Y", 1, 0))</f>
        <v>0</v>
      </c>
      <c r="AD8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0</v>
      </c>
      <c r="AG825" s="2">
        <f>Table2[[#This Row],[ActualHomeScore]]-Table2[[#This Row],[PredictedHomeScore]]</f>
        <v>0</v>
      </c>
      <c r="AH825" s="2">
        <f t="shared" si="67"/>
        <v>0</v>
      </c>
      <c r="AI825" s="2">
        <f t="shared" si="68"/>
        <v>0</v>
      </c>
      <c r="AJ825" s="2"/>
      <c r="AK825" s="2"/>
      <c r="AL825" s="2">
        <f>IF(Table2[[#This Row],[GameIsOver]]=0,0,IF(Table2[[#This Row],[ActualWinner]]=Table2[[#This Row],[AwayTeam]], 1, 0))</f>
        <v>0</v>
      </c>
      <c r="AM825" s="2">
        <f>IF(Table2[[#This Row],[GameIsOver]]=0,0,IF(Table2[[#This Row],[ActualWinner]]=Table2[[#This Row],[HomeTeam]], 1, 0))</f>
        <v>0</v>
      </c>
      <c r="AN825" s="2">
        <f>IF(IFERROR(FIND(Table2[[#This Row],[AwayTeam]], _xlfn.TEXTJOIN(";", 1, $AV$31:$AV$40)), 0) &gt; 0, 1, 0) + IF(IFERROR(FIND(Table2[[#This Row],[HomeTeam]], _xlfn.TEXTJOIN(";", 1, $AV$31:$AV$40)), 0) &gt; 0, 1, 0)</f>
        <v>1</v>
      </c>
    </row>
    <row r="826" spans="1:40" x14ac:dyDescent="0.25">
      <c r="B826" s="4">
        <v>45688</v>
      </c>
      <c r="C826" s="7" t="s">
        <v>935</v>
      </c>
      <c r="D826" s="2" t="s">
        <v>13</v>
      </c>
      <c r="E826" s="2" t="s">
        <v>26</v>
      </c>
      <c r="F826" s="2"/>
      <c r="G826" s="2"/>
      <c r="H826" s="2" t="str">
        <f t="shared" si="64"/>
        <v>_</v>
      </c>
      <c r="I826" s="2"/>
      <c r="J826" s="2"/>
      <c r="K826" s="2"/>
      <c r="L826" s="2" t="str">
        <f t="shared" si="65"/>
        <v>_</v>
      </c>
      <c r="M826" s="2"/>
      <c r="N826" s="2">
        <f>IF(ISBLANK(Table2[[#This Row],[ActualResult]]), 0, 1)</f>
        <v>0</v>
      </c>
      <c r="O826" s="2" t="str">
        <f>IF(ISBLANK(Table2[[#This Row],[ActualResult]]), "_", IF(Table2[[#This Row],[ActualWinner]]=Table2[[#This Row],[PredictedWinner]], "Y", "N"))</f>
        <v>_</v>
      </c>
      <c r="P826" s="2" t="str">
        <f>IF(Table2[[#This Row],[ActualAwayScore]]&gt;Table2[[#This Row],[PredictedAwayScore]], "N", IF(ISBLANK(Table2[[#This Row],[ActualResult]]), "_", IF(Table2[[#This Row],[ActualAwayScore]]=Table2[[#This Row],[PredictedAwayScore]], "Y", "N")))</f>
        <v>_</v>
      </c>
      <c r="Q826" s="2" t="str">
        <f>IF(Table2[[#This Row],[ActualHomeScore]]&gt;Table2[[#This Row],[PredictedHomeScore]],"N", IF(ISBLANK(Table2[[#This Row],[ActualResult]]), "_", IF(Table2[[#This Row],[ActualHomeScore]]=Table2[[#This Row],[PredictedHomeScore]], "Y", "N")))</f>
        <v>_</v>
      </c>
      <c r="R826" s="2"/>
      <c r="S826" s="2" t="str">
        <f t="shared" si="66"/>
        <v>_</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0</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0</v>
      </c>
      <c r="AC826" s="32">
        <f>(($AX$11)*IF(Table2[[#This Row],[CorrectWinnerPrediction]]="Y", 1, 0))+(($AX$12)*IF(Table2[[#This Row],[CorrectAwayScorePrediction]]="Y", 1, 0))+(($AX$13)*IF(Table2[[#This Row],[CorrectHomeScorePrediction]]="Y", 1, 0))</f>
        <v>0</v>
      </c>
      <c r="AD8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0</v>
      </c>
      <c r="AG826" s="2">
        <f>Table2[[#This Row],[ActualHomeScore]]-Table2[[#This Row],[PredictedHomeScore]]</f>
        <v>0</v>
      </c>
      <c r="AH826" s="2">
        <f t="shared" si="67"/>
        <v>0</v>
      </c>
      <c r="AI826" s="2">
        <f t="shared" si="68"/>
        <v>0</v>
      </c>
      <c r="AJ826" s="2"/>
      <c r="AK826" s="2"/>
      <c r="AL826" s="2">
        <f>IF(Table2[[#This Row],[GameIsOver]]=0,0,IF(Table2[[#This Row],[ActualWinner]]=Table2[[#This Row],[AwayTeam]], 1, 0))</f>
        <v>0</v>
      </c>
      <c r="AM826" s="2">
        <f>IF(Table2[[#This Row],[GameIsOver]]=0,0,IF(Table2[[#This Row],[ActualWinner]]=Table2[[#This Row],[HomeTeam]], 1, 0))</f>
        <v>0</v>
      </c>
      <c r="AN826" s="2">
        <f>IF(IFERROR(FIND(Table2[[#This Row],[AwayTeam]], _xlfn.TEXTJOIN(";", 1, $AV$31:$AV$40)), 0) &gt; 0, 1, 0) + IF(IFERROR(FIND(Table2[[#This Row],[HomeTeam]], _xlfn.TEXTJOIN(";", 1, $AV$31:$AV$40)), 0) &gt; 0, 1, 0)</f>
        <v>0</v>
      </c>
    </row>
    <row r="827" spans="1:40" x14ac:dyDescent="0.25">
      <c r="A827" s="3"/>
      <c r="B827" s="5">
        <v>45688</v>
      </c>
      <c r="C827" s="8" t="s">
        <v>936</v>
      </c>
      <c r="D827" s="3" t="s">
        <v>36</v>
      </c>
      <c r="E827" s="3" t="s">
        <v>15</v>
      </c>
      <c r="F827" s="3"/>
      <c r="G827" s="3"/>
      <c r="H827" s="3" t="str">
        <f t="shared" si="64"/>
        <v>_</v>
      </c>
      <c r="I827" s="3"/>
      <c r="J827" s="3"/>
      <c r="K827" s="3"/>
      <c r="L827" s="2" t="str">
        <f t="shared" si="65"/>
        <v>_</v>
      </c>
      <c r="M827" s="3"/>
      <c r="N827" s="3">
        <f>IF(ISBLANK(Table2[[#This Row],[ActualResult]]), 0, 1)</f>
        <v>0</v>
      </c>
      <c r="O827" s="3" t="str">
        <f>IF(ISBLANK(Table2[[#This Row],[ActualResult]]), "_", IF(Table2[[#This Row],[ActualWinner]]=Table2[[#This Row],[PredictedWinner]], "Y", "N"))</f>
        <v>_</v>
      </c>
      <c r="P827" s="3" t="str">
        <f>IF(Table2[[#This Row],[ActualAwayScore]]&gt;Table2[[#This Row],[PredictedAwayScore]], "N", IF(ISBLANK(Table2[[#This Row],[ActualResult]]), "_", IF(Table2[[#This Row],[ActualAwayScore]]=Table2[[#This Row],[PredictedAwayScore]], "Y", "N")))</f>
        <v>_</v>
      </c>
      <c r="Q827" s="3" t="str">
        <f>IF(Table2[[#This Row],[ActualHomeScore]]&gt;Table2[[#This Row],[PredictedHomeScore]],"N", IF(ISBLANK(Table2[[#This Row],[ActualResult]]), "_", IF(Table2[[#This Row],[ActualHomeScore]]=Table2[[#This Row],[PredictedHomeScore]], "Y", "N")))</f>
        <v>_</v>
      </c>
      <c r="R827" s="3"/>
      <c r="S827" s="3" t="str">
        <f t="shared" si="66"/>
        <v>_</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0</v>
      </c>
      <c r="AB827" s="3">
        <f>IF(Table2[[#This Row],[GameIsOver]]= 0, 0, IF(Table2[[#This Row],[ActualWinner]]=Table2[[#This Row],[HomeTeam]], 2, IF(OR(Table2[[#This Row],[ActualResult]]="OT", Table2[[#This Row],[ActualResult]]="SO"), 1, 0)))</f>
        <v>0</v>
      </c>
      <c r="AC827" s="51">
        <f>(($AX$11)*IF(Table2[[#This Row],[CorrectWinnerPrediction]]="Y", 1, 0))+(($AX$12)*IF(Table2[[#This Row],[CorrectAwayScorePrediction]]="Y", 1, 0))+(($AX$13)*IF(Table2[[#This Row],[CorrectHomeScorePrediction]]="Y", 1, 0))</f>
        <v>0</v>
      </c>
      <c r="AD82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0</v>
      </c>
      <c r="AG827" s="3">
        <f>Table2[[#This Row],[ActualHomeScore]]-Table2[[#This Row],[PredictedHomeScore]]</f>
        <v>0</v>
      </c>
      <c r="AH827" s="3">
        <f t="shared" si="67"/>
        <v>0</v>
      </c>
      <c r="AI827" s="3">
        <f t="shared" si="68"/>
        <v>0</v>
      </c>
      <c r="AJ827" s="3"/>
      <c r="AK827" s="2"/>
      <c r="AL827" s="2">
        <f>IF(Table2[[#This Row],[GameIsOver]]=0,0,IF(Table2[[#This Row],[ActualWinner]]=Table2[[#This Row],[AwayTeam]], 1, 0))</f>
        <v>0</v>
      </c>
      <c r="AM827" s="2">
        <f>IF(Table2[[#This Row],[GameIsOver]]=0,0,IF(Table2[[#This Row],[ActualWinner]]=Table2[[#This Row],[HomeTeam]], 1, 0))</f>
        <v>0</v>
      </c>
      <c r="AN827" s="2">
        <f>IF(IFERROR(FIND(Table2[[#This Row],[AwayTeam]], _xlfn.TEXTJOIN(";", 1, $AV$31:$AV$40)), 0) &gt; 0, 1, 0) + IF(IFERROR(FIND(Table2[[#This Row],[HomeTeam]], _xlfn.TEXTJOIN(";", 1, $AV$31:$AV$40)), 0) &gt; 0, 1, 0)</f>
        <v>0</v>
      </c>
    </row>
    <row r="828" spans="1:40" x14ac:dyDescent="0.25">
      <c r="B828" s="4">
        <v>45689</v>
      </c>
      <c r="C828" s="7" t="s">
        <v>937</v>
      </c>
      <c r="D828" s="2" t="s">
        <v>17</v>
      </c>
      <c r="E828" s="2" t="s">
        <v>14</v>
      </c>
      <c r="F828" s="2"/>
      <c r="G828" s="2"/>
      <c r="H828" s="2" t="str">
        <f t="shared" si="64"/>
        <v>_</v>
      </c>
      <c r="I828" s="2"/>
      <c r="J828" s="2"/>
      <c r="K828" s="2"/>
      <c r="L828" s="13" t="str">
        <f t="shared" si="65"/>
        <v>_</v>
      </c>
      <c r="M828" s="2"/>
      <c r="N828" s="2">
        <f>IF(ISBLANK(Table2[[#This Row],[ActualResult]]), 0, 1)</f>
        <v>0</v>
      </c>
      <c r="O828" s="2" t="str">
        <f>IF(ISBLANK(Table2[[#This Row],[ActualResult]]), "_", IF(Table2[[#This Row],[ActualWinner]]=Table2[[#This Row],[PredictedWinner]], "Y", "N"))</f>
        <v>_</v>
      </c>
      <c r="P828" s="2" t="str">
        <f>IF(Table2[[#This Row],[ActualAwayScore]]&gt;Table2[[#This Row],[PredictedAwayScore]], "N", IF(ISBLANK(Table2[[#This Row],[ActualResult]]), "_", IF(Table2[[#This Row],[ActualAwayScore]]=Table2[[#This Row],[PredictedAwayScore]], "Y", "N")))</f>
        <v>_</v>
      </c>
      <c r="Q828" s="2" t="str">
        <f>IF(Table2[[#This Row],[ActualHomeScore]]&gt;Table2[[#This Row],[PredictedHomeScore]],"N", IF(ISBLANK(Table2[[#This Row],[ActualResult]]), "_", IF(Table2[[#This Row],[ActualHomeScore]]=Table2[[#This Row],[PredictedHomeScore]], "Y", "N")))</f>
        <v>_</v>
      </c>
      <c r="R828" s="2"/>
      <c r="S828" s="2" t="str">
        <f t="shared" si="66"/>
        <v>_</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0</v>
      </c>
      <c r="AC828" s="32">
        <f>(($AX$11)*IF(Table2[[#This Row],[CorrectWinnerPrediction]]="Y", 1, 0))+(($AX$12)*IF(Table2[[#This Row],[CorrectAwayScorePrediction]]="Y", 1, 0))+(($AX$13)*IF(Table2[[#This Row],[CorrectHomeScorePrediction]]="Y", 1, 0))</f>
        <v>0</v>
      </c>
      <c r="AD8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0</v>
      </c>
      <c r="AG828" s="2">
        <f>Table2[[#This Row],[ActualHomeScore]]-Table2[[#This Row],[PredictedHomeScore]]</f>
        <v>0</v>
      </c>
      <c r="AH828" s="2">
        <f t="shared" si="67"/>
        <v>0</v>
      </c>
      <c r="AI828" s="2">
        <f t="shared" si="68"/>
        <v>0</v>
      </c>
      <c r="AJ828" s="2"/>
      <c r="AK828" s="2"/>
      <c r="AL828" s="2">
        <f>IF(Table2[[#This Row],[GameIsOver]]=0,0,IF(Table2[[#This Row],[ActualWinner]]=Table2[[#This Row],[AwayTeam]], 1, 0))</f>
        <v>0</v>
      </c>
      <c r="AM828" s="2">
        <f>IF(Table2[[#This Row],[GameIsOver]]=0,0,IF(Table2[[#This Row],[ActualWinner]]=Table2[[#This Row],[HomeTeam]], 1, 0))</f>
        <v>0</v>
      </c>
      <c r="AN828" s="2">
        <f>IF(IFERROR(FIND(Table2[[#This Row],[AwayTeam]], _xlfn.TEXTJOIN(";", 1, $AV$31:$AV$40)), 0) &gt; 0, 1, 0) + IF(IFERROR(FIND(Table2[[#This Row],[HomeTeam]], _xlfn.TEXTJOIN(";", 1, $AV$31:$AV$40)), 0) &gt; 0, 1, 0)</f>
        <v>0</v>
      </c>
    </row>
    <row r="829" spans="1:40" x14ac:dyDescent="0.25">
      <c r="B829" s="4">
        <v>45689</v>
      </c>
      <c r="C829" s="7" t="s">
        <v>938</v>
      </c>
      <c r="D829" s="2" t="s">
        <v>20</v>
      </c>
      <c r="E829" s="2" t="s">
        <v>16</v>
      </c>
      <c r="F829" s="2"/>
      <c r="G829" s="2"/>
      <c r="H829" s="2" t="str">
        <f t="shared" si="64"/>
        <v>_</v>
      </c>
      <c r="I829" s="2"/>
      <c r="J829" s="2"/>
      <c r="K829" s="2"/>
      <c r="L829" s="2" t="str">
        <f t="shared" si="65"/>
        <v>_</v>
      </c>
      <c r="M829" s="2"/>
      <c r="N829" s="2">
        <f>IF(ISBLANK(Table2[[#This Row],[ActualResult]]), 0, 1)</f>
        <v>0</v>
      </c>
      <c r="O829" s="2" t="str">
        <f>IF(ISBLANK(Table2[[#This Row],[ActualResult]]), "_", IF(Table2[[#This Row],[ActualWinner]]=Table2[[#This Row],[PredictedWinner]], "Y", "N"))</f>
        <v>_</v>
      </c>
      <c r="P829" s="2" t="str">
        <f>IF(Table2[[#This Row],[ActualAwayScore]]&gt;Table2[[#This Row],[PredictedAwayScore]], "N", IF(ISBLANK(Table2[[#This Row],[ActualResult]]), "_", IF(Table2[[#This Row],[ActualAwayScore]]=Table2[[#This Row],[PredictedAwayScore]], "Y", "N")))</f>
        <v>_</v>
      </c>
      <c r="Q829" s="2" t="str">
        <f>IF(Table2[[#This Row],[ActualHomeScore]]&gt;Table2[[#This Row],[PredictedHomeScore]],"N", IF(ISBLANK(Table2[[#This Row],[ActualResult]]), "_", IF(Table2[[#This Row],[ActualHomeScore]]=Table2[[#This Row],[PredictedHomeScore]], "Y", "N")))</f>
        <v>_</v>
      </c>
      <c r="R829" s="2"/>
      <c r="S829" s="2" t="str">
        <f t="shared" si="66"/>
        <v>_</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0</v>
      </c>
      <c r="AC829" s="32">
        <f>(($AX$11)*IF(Table2[[#This Row],[CorrectWinnerPrediction]]="Y", 1, 0))+(($AX$12)*IF(Table2[[#This Row],[CorrectAwayScorePrediction]]="Y", 1, 0))+(($AX$13)*IF(Table2[[#This Row],[CorrectHomeScorePrediction]]="Y", 1, 0))</f>
        <v>0</v>
      </c>
      <c r="AD8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0</v>
      </c>
      <c r="AH829" s="2">
        <f t="shared" si="67"/>
        <v>0</v>
      </c>
      <c r="AI829" s="2">
        <f t="shared" si="68"/>
        <v>0</v>
      </c>
      <c r="AJ829" s="2"/>
      <c r="AK829" s="2"/>
      <c r="AL829" s="2">
        <f>IF(Table2[[#This Row],[GameIsOver]]=0,0,IF(Table2[[#This Row],[ActualWinner]]=Table2[[#This Row],[AwayTeam]], 1, 0))</f>
        <v>0</v>
      </c>
      <c r="AM829" s="2">
        <f>IF(Table2[[#This Row],[GameIsOver]]=0,0,IF(Table2[[#This Row],[ActualWinner]]=Table2[[#This Row],[HomeTeam]], 1, 0))</f>
        <v>0</v>
      </c>
      <c r="AN829" s="2">
        <f>IF(IFERROR(FIND(Table2[[#This Row],[AwayTeam]], _xlfn.TEXTJOIN(";", 1, $AV$31:$AV$40)), 0) &gt; 0, 1, 0) + IF(IFERROR(FIND(Table2[[#This Row],[HomeTeam]], _xlfn.TEXTJOIN(";", 1, $AV$31:$AV$40)), 0) &gt; 0, 1, 0)</f>
        <v>0</v>
      </c>
    </row>
    <row r="830" spans="1:40" x14ac:dyDescent="0.25">
      <c r="B830" s="4">
        <v>45689</v>
      </c>
      <c r="C830" s="7" t="s">
        <v>939</v>
      </c>
      <c r="D830" s="2" t="s">
        <v>37</v>
      </c>
      <c r="E830" s="2" t="s">
        <v>30</v>
      </c>
      <c r="F830" s="2"/>
      <c r="G830" s="2"/>
      <c r="H830" s="2" t="str">
        <f t="shared" si="64"/>
        <v>_</v>
      </c>
      <c r="I830" s="2"/>
      <c r="J830" s="2"/>
      <c r="K830" s="2"/>
      <c r="L830" s="2" t="str">
        <f t="shared" si="65"/>
        <v>_</v>
      </c>
      <c r="M830" s="2"/>
      <c r="N830" s="2">
        <f>IF(ISBLANK(Table2[[#This Row],[ActualResult]]), 0, 1)</f>
        <v>0</v>
      </c>
      <c r="O830" s="2" t="str">
        <f>IF(ISBLANK(Table2[[#This Row],[ActualResult]]), "_", IF(Table2[[#This Row],[ActualWinner]]=Table2[[#This Row],[PredictedWinner]], "Y", "N"))</f>
        <v>_</v>
      </c>
      <c r="P830" s="2" t="str">
        <f>IF(Table2[[#This Row],[ActualAwayScore]]&gt;Table2[[#This Row],[PredictedAwayScore]], "N", IF(ISBLANK(Table2[[#This Row],[ActualResult]]), "_", IF(Table2[[#This Row],[ActualAwayScore]]=Table2[[#This Row],[PredictedAwayScore]], "Y", "N")))</f>
        <v>_</v>
      </c>
      <c r="Q830" s="2" t="str">
        <f>IF(Table2[[#This Row],[ActualHomeScore]]&gt;Table2[[#This Row],[PredictedHomeScore]],"N", IF(ISBLANK(Table2[[#This Row],[ActualResult]]), "_", IF(Table2[[#This Row],[ActualHomeScore]]=Table2[[#This Row],[PredictedHomeScore]], "Y", "N")))</f>
        <v>_</v>
      </c>
      <c r="R830" s="2"/>
      <c r="S830" s="2" t="str">
        <f t="shared" si="66"/>
        <v>_</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0</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0</v>
      </c>
      <c r="AC830" s="32">
        <f>(($AX$11)*IF(Table2[[#This Row],[CorrectWinnerPrediction]]="Y", 1, 0))+(($AX$12)*IF(Table2[[#This Row],[CorrectAwayScorePrediction]]="Y", 1, 0))+(($AX$13)*IF(Table2[[#This Row],[CorrectHomeScorePrediction]]="Y", 1, 0))</f>
        <v>0</v>
      </c>
      <c r="AD8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0</v>
      </c>
      <c r="AG830" s="2">
        <f>Table2[[#This Row],[ActualHomeScore]]-Table2[[#This Row],[PredictedHomeScore]]</f>
        <v>0</v>
      </c>
      <c r="AH830" s="2">
        <f t="shared" si="67"/>
        <v>0</v>
      </c>
      <c r="AI830" s="2">
        <f t="shared" si="68"/>
        <v>0</v>
      </c>
      <c r="AJ830" s="2"/>
      <c r="AK830" s="2"/>
      <c r="AL830" s="2">
        <f>IF(Table2[[#This Row],[GameIsOver]]=0,0,IF(Table2[[#This Row],[ActualWinner]]=Table2[[#This Row],[AwayTeam]], 1, 0))</f>
        <v>0</v>
      </c>
      <c r="AM830" s="2">
        <f>IF(Table2[[#This Row],[GameIsOver]]=0,0,IF(Table2[[#This Row],[ActualWinner]]=Table2[[#This Row],[HomeTeam]], 1, 0))</f>
        <v>0</v>
      </c>
      <c r="AN830" s="2">
        <f>IF(IFERROR(FIND(Table2[[#This Row],[AwayTeam]], _xlfn.TEXTJOIN(";", 1, $AV$31:$AV$40)), 0) &gt; 0, 1, 0) + IF(IFERROR(FIND(Table2[[#This Row],[HomeTeam]], _xlfn.TEXTJOIN(";", 1, $AV$31:$AV$40)), 0) &gt; 0, 1, 0)</f>
        <v>1</v>
      </c>
    </row>
    <row r="831" spans="1:40" x14ac:dyDescent="0.25">
      <c r="B831" s="4">
        <v>45689</v>
      </c>
      <c r="C831" s="7" t="s">
        <v>940</v>
      </c>
      <c r="D831" s="2" t="s">
        <v>33</v>
      </c>
      <c r="E831" s="2" t="s">
        <v>43</v>
      </c>
      <c r="F831" s="2"/>
      <c r="G831" s="2"/>
      <c r="H831" s="2" t="str">
        <f t="shared" si="64"/>
        <v>_</v>
      </c>
      <c r="I831" s="2"/>
      <c r="J831" s="2"/>
      <c r="K831" s="2"/>
      <c r="L831" s="2" t="str">
        <f t="shared" si="65"/>
        <v>_</v>
      </c>
      <c r="M831" s="2"/>
      <c r="N831" s="2">
        <f>IF(ISBLANK(Table2[[#This Row],[ActualResult]]), 0, 1)</f>
        <v>0</v>
      </c>
      <c r="O831" s="2" t="str">
        <f>IF(ISBLANK(Table2[[#This Row],[ActualResult]]), "_", IF(Table2[[#This Row],[ActualWinner]]=Table2[[#This Row],[PredictedWinner]], "Y", "N"))</f>
        <v>_</v>
      </c>
      <c r="P831" s="2" t="str">
        <f>IF(Table2[[#This Row],[ActualAwayScore]]&gt;Table2[[#This Row],[PredictedAwayScore]], "N", IF(ISBLANK(Table2[[#This Row],[ActualResult]]), "_", IF(Table2[[#This Row],[ActualAwayScore]]=Table2[[#This Row],[PredictedAwayScore]], "Y", "N")))</f>
        <v>_</v>
      </c>
      <c r="Q831" s="2" t="str">
        <f>IF(Table2[[#This Row],[ActualHomeScore]]&gt;Table2[[#This Row],[PredictedHomeScore]],"N", IF(ISBLANK(Table2[[#This Row],[ActualResult]]), "_", IF(Table2[[#This Row],[ActualHomeScore]]=Table2[[#This Row],[PredictedHomeScore]], "Y", "N")))</f>
        <v>_</v>
      </c>
      <c r="R831" s="2"/>
      <c r="S831" s="2" t="str">
        <f t="shared" si="66"/>
        <v>_</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0</v>
      </c>
      <c r="AB831" s="2">
        <f>IF(Table2[[#This Row],[GameIsOver]]= 0, 0, IF(Table2[[#This Row],[ActualWinner]]=Table2[[#This Row],[HomeTeam]], 2, IF(OR(Table2[[#This Row],[ActualResult]]="OT", Table2[[#This Row],[ActualResult]]="SO"), 1, 0)))</f>
        <v>0</v>
      </c>
      <c r="AC831" s="32">
        <f>(($AX$11)*IF(Table2[[#This Row],[CorrectWinnerPrediction]]="Y", 1, 0))+(($AX$12)*IF(Table2[[#This Row],[CorrectAwayScorePrediction]]="Y", 1, 0))+(($AX$13)*IF(Table2[[#This Row],[CorrectHomeScorePrediction]]="Y", 1, 0))</f>
        <v>0</v>
      </c>
      <c r="AD8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0</v>
      </c>
      <c r="AG831" s="2">
        <f>Table2[[#This Row],[ActualHomeScore]]-Table2[[#This Row],[PredictedHomeScore]]</f>
        <v>0</v>
      </c>
      <c r="AH831" s="2">
        <f t="shared" si="67"/>
        <v>0</v>
      </c>
      <c r="AI831" s="2">
        <f t="shared" si="68"/>
        <v>0</v>
      </c>
      <c r="AJ831" s="2"/>
      <c r="AK831" s="2"/>
      <c r="AL831" s="2">
        <f>IF(Table2[[#This Row],[GameIsOver]]=0,0,IF(Table2[[#This Row],[ActualWinner]]=Table2[[#This Row],[AwayTeam]], 1, 0))</f>
        <v>0</v>
      </c>
      <c r="AM831" s="2">
        <f>IF(Table2[[#This Row],[GameIsOver]]=0,0,IF(Table2[[#This Row],[ActualWinner]]=Table2[[#This Row],[HomeTeam]], 1, 0))</f>
        <v>0</v>
      </c>
      <c r="AN831" s="2">
        <f>IF(IFERROR(FIND(Table2[[#This Row],[AwayTeam]], _xlfn.TEXTJOIN(";", 1, $AV$31:$AV$40)), 0) &gt; 0, 1, 0) + IF(IFERROR(FIND(Table2[[#This Row],[HomeTeam]], _xlfn.TEXTJOIN(";", 1, $AV$31:$AV$40)), 0) &gt; 0, 1, 0)</f>
        <v>0</v>
      </c>
    </row>
    <row r="832" spans="1:40" x14ac:dyDescent="0.25">
      <c r="B832" s="4">
        <v>45689</v>
      </c>
      <c r="C832" s="7" t="s">
        <v>941</v>
      </c>
      <c r="D832" s="2" t="s">
        <v>35</v>
      </c>
      <c r="E832" s="2" t="s">
        <v>21</v>
      </c>
      <c r="F832" s="2"/>
      <c r="G832" s="2"/>
      <c r="H832" s="2" t="str">
        <f t="shared" si="64"/>
        <v>_</v>
      </c>
      <c r="I832" s="2"/>
      <c r="J832" s="2"/>
      <c r="K832" s="2"/>
      <c r="L832" s="2" t="str">
        <f t="shared" si="65"/>
        <v>_</v>
      </c>
      <c r="M832" s="2"/>
      <c r="N832" s="2">
        <f>IF(ISBLANK(Table2[[#This Row],[ActualResult]]), 0, 1)</f>
        <v>0</v>
      </c>
      <c r="O832" s="2" t="str">
        <f>IF(ISBLANK(Table2[[#This Row],[ActualResult]]), "_", IF(Table2[[#This Row],[ActualWinner]]=Table2[[#This Row],[PredictedWinner]], "Y", "N"))</f>
        <v>_</v>
      </c>
      <c r="P832" s="2" t="str">
        <f>IF(Table2[[#This Row],[ActualAwayScore]]&gt;Table2[[#This Row],[PredictedAwayScore]], "N", IF(ISBLANK(Table2[[#This Row],[ActualResult]]), "_", IF(Table2[[#This Row],[ActualAwayScore]]=Table2[[#This Row],[PredictedAwayScore]], "Y", "N")))</f>
        <v>_</v>
      </c>
      <c r="Q832" s="2" t="str">
        <f>IF(Table2[[#This Row],[ActualHomeScore]]&gt;Table2[[#This Row],[PredictedHomeScore]],"N", IF(ISBLANK(Table2[[#This Row],[ActualResult]]), "_", IF(Table2[[#This Row],[ActualHomeScore]]=Table2[[#This Row],[PredictedHomeScore]], "Y", "N")))</f>
        <v>_</v>
      </c>
      <c r="R832" s="2"/>
      <c r="S832" s="2" t="str">
        <f t="shared" si="66"/>
        <v>_</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0</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0</v>
      </c>
      <c r="AC832" s="32">
        <f>(($AX$11)*IF(Table2[[#This Row],[CorrectWinnerPrediction]]="Y", 1, 0))+(($AX$12)*IF(Table2[[#This Row],[CorrectAwayScorePrediction]]="Y", 1, 0))+(($AX$13)*IF(Table2[[#This Row],[CorrectHomeScorePrediction]]="Y", 1, 0))</f>
        <v>0</v>
      </c>
      <c r="AD8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0</v>
      </c>
      <c r="AG832" s="2">
        <f>Table2[[#This Row],[ActualHomeScore]]-Table2[[#This Row],[PredictedHomeScore]]</f>
        <v>0</v>
      </c>
      <c r="AH832" s="2">
        <f t="shared" si="67"/>
        <v>0</v>
      </c>
      <c r="AI832" s="2">
        <f t="shared" si="68"/>
        <v>0</v>
      </c>
      <c r="AJ832" s="2"/>
      <c r="AK832" s="2"/>
      <c r="AL832" s="2">
        <f>IF(Table2[[#This Row],[GameIsOver]]=0,0,IF(Table2[[#This Row],[ActualWinner]]=Table2[[#This Row],[AwayTeam]], 1, 0))</f>
        <v>0</v>
      </c>
      <c r="AM832" s="2">
        <f>IF(Table2[[#This Row],[GameIsOver]]=0,0,IF(Table2[[#This Row],[ActualWinner]]=Table2[[#This Row],[HomeTeam]], 1, 0))</f>
        <v>0</v>
      </c>
      <c r="AN832" s="2">
        <f>IF(IFERROR(FIND(Table2[[#This Row],[AwayTeam]], _xlfn.TEXTJOIN(";", 1, $AV$31:$AV$40)), 0) &gt; 0, 1, 0) + IF(IFERROR(FIND(Table2[[#This Row],[HomeTeam]], _xlfn.TEXTJOIN(";", 1, $AV$31:$AV$40)), 0) &gt; 0, 1, 0)</f>
        <v>0</v>
      </c>
    </row>
    <row r="833" spans="1:40" x14ac:dyDescent="0.25">
      <c r="B833" s="4">
        <v>45689</v>
      </c>
      <c r="C833" s="7" t="s">
        <v>942</v>
      </c>
      <c r="D833" s="2" t="s">
        <v>22</v>
      </c>
      <c r="E833" s="2" t="s">
        <v>46</v>
      </c>
      <c r="F833" s="2"/>
      <c r="G833" s="2"/>
      <c r="H833" s="2" t="str">
        <f t="shared" si="64"/>
        <v>_</v>
      </c>
      <c r="I833" s="2"/>
      <c r="J833" s="2"/>
      <c r="K833" s="2"/>
      <c r="L833" s="2" t="str">
        <f t="shared" si="65"/>
        <v>_</v>
      </c>
      <c r="M833" s="2"/>
      <c r="N833" s="2">
        <f>IF(ISBLANK(Table2[[#This Row],[ActualResult]]), 0, 1)</f>
        <v>0</v>
      </c>
      <c r="O833" s="2" t="str">
        <f>IF(ISBLANK(Table2[[#This Row],[ActualResult]]), "_", IF(Table2[[#This Row],[ActualWinner]]=Table2[[#This Row],[PredictedWinner]], "Y", "N"))</f>
        <v>_</v>
      </c>
      <c r="P833" s="2" t="str">
        <f>IF(Table2[[#This Row],[ActualAwayScore]]&gt;Table2[[#This Row],[PredictedAwayScore]], "N", IF(ISBLANK(Table2[[#This Row],[ActualResult]]), "_", IF(Table2[[#This Row],[ActualAwayScore]]=Table2[[#This Row],[PredictedAwayScore]], "Y", "N")))</f>
        <v>_</v>
      </c>
      <c r="Q833" s="2" t="str">
        <f>IF(Table2[[#This Row],[ActualHomeScore]]&gt;Table2[[#This Row],[PredictedHomeScore]],"N", IF(ISBLANK(Table2[[#This Row],[ActualResult]]), "_", IF(Table2[[#This Row],[ActualHomeScore]]=Table2[[#This Row],[PredictedHomeScore]], "Y", "N")))</f>
        <v>_</v>
      </c>
      <c r="R833" s="2"/>
      <c r="S833" s="2" t="str">
        <f t="shared" si="66"/>
        <v>_</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0</v>
      </c>
      <c r="AB833" s="2">
        <f>IF(Table2[[#This Row],[GameIsOver]]= 0, 0, IF(Table2[[#This Row],[ActualWinner]]=Table2[[#This Row],[HomeTeam]], 2, IF(OR(Table2[[#This Row],[ActualResult]]="OT", Table2[[#This Row],[ActualResult]]="SO"), 1, 0)))</f>
        <v>0</v>
      </c>
      <c r="AC833" s="32">
        <f>(($AX$11)*IF(Table2[[#This Row],[CorrectWinnerPrediction]]="Y", 1, 0))+(($AX$12)*IF(Table2[[#This Row],[CorrectAwayScorePrediction]]="Y", 1, 0))+(($AX$13)*IF(Table2[[#This Row],[CorrectHomeScorePrediction]]="Y", 1, 0))</f>
        <v>0</v>
      </c>
      <c r="AD8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0</v>
      </c>
      <c r="AG833" s="2">
        <f>Table2[[#This Row],[ActualHomeScore]]-Table2[[#This Row],[PredictedHomeScore]]</f>
        <v>0</v>
      </c>
      <c r="AH833" s="2">
        <f t="shared" si="67"/>
        <v>0</v>
      </c>
      <c r="AI833" s="2">
        <f t="shared" si="68"/>
        <v>0</v>
      </c>
      <c r="AJ833" s="2"/>
      <c r="AK833" s="2"/>
      <c r="AL833" s="2">
        <f>IF(Table2[[#This Row],[GameIsOver]]=0,0,IF(Table2[[#This Row],[ActualWinner]]=Table2[[#This Row],[AwayTeam]], 1, 0))</f>
        <v>0</v>
      </c>
      <c r="AM833" s="2">
        <f>IF(Table2[[#This Row],[GameIsOver]]=0,0,IF(Table2[[#This Row],[ActualWinner]]=Table2[[#This Row],[HomeTeam]], 1, 0))</f>
        <v>0</v>
      </c>
      <c r="AN833" s="2">
        <f>IF(IFERROR(FIND(Table2[[#This Row],[AwayTeam]], _xlfn.TEXTJOIN(";", 1, $AV$31:$AV$40)), 0) &gt; 0, 1, 0) + IF(IFERROR(FIND(Table2[[#This Row],[HomeTeam]], _xlfn.TEXTJOIN(";", 1, $AV$31:$AV$40)), 0) &gt; 0, 1, 0)</f>
        <v>1</v>
      </c>
    </row>
    <row r="834" spans="1:40" x14ac:dyDescent="0.25">
      <c r="B834" s="4">
        <v>45689</v>
      </c>
      <c r="C834" s="7" t="s">
        <v>943</v>
      </c>
      <c r="D834" s="2" t="s">
        <v>28</v>
      </c>
      <c r="E834" s="2" t="s">
        <v>44</v>
      </c>
      <c r="F834" s="2"/>
      <c r="G834" s="2"/>
      <c r="H834" s="2" t="str">
        <f t="shared" si="64"/>
        <v>_</v>
      </c>
      <c r="I834" s="2"/>
      <c r="J834" s="2"/>
      <c r="K834" s="2"/>
      <c r="L834" s="2" t="str">
        <f t="shared" si="65"/>
        <v>_</v>
      </c>
      <c r="M834" s="2"/>
      <c r="N834" s="2">
        <f>IF(ISBLANK(Table2[[#This Row],[ActualResult]]), 0, 1)</f>
        <v>0</v>
      </c>
      <c r="O834" s="2" t="str">
        <f>IF(ISBLANK(Table2[[#This Row],[ActualResult]]), "_", IF(Table2[[#This Row],[ActualWinner]]=Table2[[#This Row],[PredictedWinner]], "Y", "N"))</f>
        <v>_</v>
      </c>
      <c r="P834" s="2" t="str">
        <f>IF(Table2[[#This Row],[ActualAwayScore]]&gt;Table2[[#This Row],[PredictedAwayScore]], "N", IF(ISBLANK(Table2[[#This Row],[ActualResult]]), "_", IF(Table2[[#This Row],[ActualAwayScore]]=Table2[[#This Row],[PredictedAwayScore]], "Y", "N")))</f>
        <v>_</v>
      </c>
      <c r="Q834" s="2" t="str">
        <f>IF(Table2[[#This Row],[ActualHomeScore]]&gt;Table2[[#This Row],[PredictedHomeScore]],"N", IF(ISBLANK(Table2[[#This Row],[ActualResult]]), "_", IF(Table2[[#This Row],[ActualHomeScore]]=Table2[[#This Row],[PredictedHomeScore]], "Y", "N")))</f>
        <v>_</v>
      </c>
      <c r="R834" s="2"/>
      <c r="S834" s="2" t="str">
        <f t="shared" si="66"/>
        <v>_</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0</v>
      </c>
      <c r="AB834" s="2">
        <f>IF(Table2[[#This Row],[GameIsOver]]= 0, 0, IF(Table2[[#This Row],[ActualWinner]]=Table2[[#This Row],[HomeTeam]], 2, IF(OR(Table2[[#This Row],[ActualResult]]="OT", Table2[[#This Row],[ActualResult]]="SO"), 1, 0)))</f>
        <v>0</v>
      </c>
      <c r="AC834" s="32">
        <f>(($AX$11)*IF(Table2[[#This Row],[CorrectWinnerPrediction]]="Y", 1, 0))+(($AX$12)*IF(Table2[[#This Row],[CorrectAwayScorePrediction]]="Y", 1, 0))+(($AX$13)*IF(Table2[[#This Row],[CorrectHomeScorePrediction]]="Y", 1, 0))</f>
        <v>0</v>
      </c>
      <c r="AD8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0</v>
      </c>
      <c r="AG834" s="2">
        <f>Table2[[#This Row],[ActualHomeScore]]-Table2[[#This Row],[PredictedHomeScore]]</f>
        <v>0</v>
      </c>
      <c r="AH834" s="2">
        <f t="shared" si="67"/>
        <v>0</v>
      </c>
      <c r="AI834" s="2">
        <f t="shared" si="68"/>
        <v>0</v>
      </c>
      <c r="AJ834" s="2"/>
      <c r="AK834" s="2"/>
      <c r="AL834" s="2">
        <f>IF(Table2[[#This Row],[GameIsOver]]=0,0,IF(Table2[[#This Row],[ActualWinner]]=Table2[[#This Row],[AwayTeam]], 1, 0))</f>
        <v>0</v>
      </c>
      <c r="AM834" s="2">
        <f>IF(Table2[[#This Row],[GameIsOver]]=0,0,IF(Table2[[#This Row],[ActualWinner]]=Table2[[#This Row],[HomeTeam]], 1, 0))</f>
        <v>0</v>
      </c>
      <c r="AN834" s="2">
        <f>IF(IFERROR(FIND(Table2[[#This Row],[AwayTeam]], _xlfn.TEXTJOIN(";", 1, $AV$31:$AV$40)), 0) &gt; 0, 1, 0) + IF(IFERROR(FIND(Table2[[#This Row],[HomeTeam]], _xlfn.TEXTJOIN(";", 1, $AV$31:$AV$40)), 0) &gt; 0, 1, 0)</f>
        <v>0</v>
      </c>
    </row>
    <row r="835" spans="1:40" x14ac:dyDescent="0.25">
      <c r="B835" s="4">
        <v>45689</v>
      </c>
      <c r="C835" s="7" t="s">
        <v>944</v>
      </c>
      <c r="D835" s="2" t="s">
        <v>18</v>
      </c>
      <c r="E835" s="2" t="s">
        <v>23</v>
      </c>
      <c r="F835" s="2"/>
      <c r="G835" s="2"/>
      <c r="H835" s="2" t="str">
        <f t="shared" ref="H835:H898" si="69">IF(AND(ISBLANK($F835),ISBLANK($G835)),"_",IF($F835&gt;$G835,$D835,$E835))</f>
        <v>_</v>
      </c>
      <c r="I835" s="2"/>
      <c r="J835" s="2"/>
      <c r="K835" s="2"/>
      <c r="L835" s="2" t="str">
        <f t="shared" ref="L835:L898" si="70">IF(OR($J835=$K835,AND(ISBLANK($J835),ISBLANK($K835))),"_",IF($J835&gt;$K835,$D835,$E835))</f>
        <v>_</v>
      </c>
      <c r="M835" s="2"/>
      <c r="N835" s="2">
        <f>IF(ISBLANK(Table2[[#This Row],[ActualResult]]), 0, 1)</f>
        <v>0</v>
      </c>
      <c r="O835" s="2" t="str">
        <f>IF(ISBLANK(Table2[[#This Row],[ActualResult]]), "_", IF(Table2[[#This Row],[ActualWinner]]=Table2[[#This Row],[PredictedWinner]], "Y", "N"))</f>
        <v>_</v>
      </c>
      <c r="P835" s="2" t="str">
        <f>IF(Table2[[#This Row],[ActualAwayScore]]&gt;Table2[[#This Row],[PredictedAwayScore]], "N", IF(ISBLANK(Table2[[#This Row],[ActualResult]]), "_", IF(Table2[[#This Row],[ActualAwayScore]]=Table2[[#This Row],[PredictedAwayScore]], "Y", "N")))</f>
        <v>_</v>
      </c>
      <c r="Q835" s="2" t="str">
        <f>IF(Table2[[#This Row],[ActualHomeScore]]&gt;Table2[[#This Row],[PredictedHomeScore]],"N", IF(ISBLANK(Table2[[#This Row],[ActualResult]]), "_", IF(Table2[[#This Row],[ActualHomeScore]]=Table2[[#This Row],[PredictedHomeScore]], "Y", "N")))</f>
        <v>_</v>
      </c>
      <c r="R835" s="2"/>
      <c r="S835" s="2" t="str">
        <f t="shared" ref="S835:S898" si="71">IF($L835="_", "_", IF($L835=$D835,$E835,$D835))</f>
        <v>_</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0</v>
      </c>
      <c r="AB835" s="2">
        <f>IF(Table2[[#This Row],[GameIsOver]]= 0, 0, IF(Table2[[#This Row],[ActualWinner]]=Table2[[#This Row],[HomeTeam]], 2, IF(OR(Table2[[#This Row],[ActualResult]]="OT", Table2[[#This Row],[ActualResult]]="SO"), 1, 0)))</f>
        <v>0</v>
      </c>
      <c r="AC835" s="32">
        <f>(($AX$11)*IF(Table2[[#This Row],[CorrectWinnerPrediction]]="Y", 1, 0))+(($AX$12)*IF(Table2[[#This Row],[CorrectAwayScorePrediction]]="Y", 1, 0))+(($AX$13)*IF(Table2[[#This Row],[CorrectHomeScorePrediction]]="Y", 1, 0))</f>
        <v>0</v>
      </c>
      <c r="AD8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0</v>
      </c>
      <c r="AG835" s="2">
        <f>Table2[[#This Row],[ActualHomeScore]]-Table2[[#This Row],[PredictedHomeScore]]</f>
        <v>0</v>
      </c>
      <c r="AH835" s="2">
        <f t="shared" ref="AH835:AH898" si="72">SUMIF($B$3:$B$1315, $B835, $AF$3:$AF$1315)</f>
        <v>0</v>
      </c>
      <c r="AI835" s="2">
        <f t="shared" ref="AI835:AI898" si="73">SUMIF($B$3:$B$1315, $B835, $AG$3:$AG$1315)</f>
        <v>0</v>
      </c>
      <c r="AJ835" s="2"/>
      <c r="AK835" s="2"/>
      <c r="AL835" s="2">
        <f>IF(Table2[[#This Row],[GameIsOver]]=0,0,IF(Table2[[#This Row],[ActualWinner]]=Table2[[#This Row],[AwayTeam]], 1, 0))</f>
        <v>0</v>
      </c>
      <c r="AM835" s="2">
        <f>IF(Table2[[#This Row],[GameIsOver]]=0,0,IF(Table2[[#This Row],[ActualWinner]]=Table2[[#This Row],[HomeTeam]], 1, 0))</f>
        <v>0</v>
      </c>
      <c r="AN835" s="2">
        <f>IF(IFERROR(FIND(Table2[[#This Row],[AwayTeam]], _xlfn.TEXTJOIN(";", 1, $AV$31:$AV$40)), 0) &gt; 0, 1, 0) + IF(IFERROR(FIND(Table2[[#This Row],[HomeTeam]], _xlfn.TEXTJOIN(";", 1, $AV$31:$AV$40)), 0) &gt; 0, 1, 0)</f>
        <v>2</v>
      </c>
    </row>
    <row r="836" spans="1:40" x14ac:dyDescent="0.25">
      <c r="A836" s="3"/>
      <c r="B836" s="5">
        <v>45689</v>
      </c>
      <c r="C836" s="8" t="s">
        <v>945</v>
      </c>
      <c r="D836" s="3" t="s">
        <v>31</v>
      </c>
      <c r="E836" s="3" t="s">
        <v>24</v>
      </c>
      <c r="F836" s="3"/>
      <c r="G836" s="3"/>
      <c r="H836" s="3" t="str">
        <f t="shared" si="69"/>
        <v>_</v>
      </c>
      <c r="I836" s="3"/>
      <c r="J836" s="3"/>
      <c r="K836" s="3"/>
      <c r="L836" s="2" t="str">
        <f t="shared" si="70"/>
        <v>_</v>
      </c>
      <c r="M836" s="3"/>
      <c r="N836" s="3">
        <f>IF(ISBLANK(Table2[[#This Row],[ActualResult]]), 0, 1)</f>
        <v>0</v>
      </c>
      <c r="O836" s="3" t="str">
        <f>IF(ISBLANK(Table2[[#This Row],[ActualResult]]), "_", IF(Table2[[#This Row],[ActualWinner]]=Table2[[#This Row],[PredictedWinner]], "Y", "N"))</f>
        <v>_</v>
      </c>
      <c r="P836" s="3" t="str">
        <f>IF(Table2[[#This Row],[ActualAwayScore]]&gt;Table2[[#This Row],[PredictedAwayScore]], "N", IF(ISBLANK(Table2[[#This Row],[ActualResult]]), "_", IF(Table2[[#This Row],[ActualAwayScore]]=Table2[[#This Row],[PredictedAwayScore]], "Y", "N")))</f>
        <v>_</v>
      </c>
      <c r="Q836" s="3" t="str">
        <f>IF(Table2[[#This Row],[ActualHomeScore]]&gt;Table2[[#This Row],[PredictedHomeScore]],"N", IF(ISBLANK(Table2[[#This Row],[ActualResult]]), "_", IF(Table2[[#This Row],[ActualHomeScore]]=Table2[[#This Row],[PredictedHomeScore]], "Y", "N")))</f>
        <v>_</v>
      </c>
      <c r="R836" s="3"/>
      <c r="S836" s="3" t="str">
        <f t="shared" si="71"/>
        <v>_</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0</v>
      </c>
      <c r="AB836" s="3">
        <f>IF(Table2[[#This Row],[GameIsOver]]= 0, 0, IF(Table2[[#This Row],[ActualWinner]]=Table2[[#This Row],[HomeTeam]], 2, IF(OR(Table2[[#This Row],[ActualResult]]="OT", Table2[[#This Row],[ActualResult]]="SO"), 1, 0)))</f>
        <v>0</v>
      </c>
      <c r="AC836" s="51">
        <f>(($AX$11)*IF(Table2[[#This Row],[CorrectWinnerPrediction]]="Y", 1, 0))+(($AX$12)*IF(Table2[[#This Row],[CorrectAwayScorePrediction]]="Y", 1, 0))+(($AX$13)*IF(Table2[[#This Row],[CorrectHomeScorePrediction]]="Y", 1, 0))</f>
        <v>0</v>
      </c>
      <c r="AD8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0</v>
      </c>
      <c r="AG836" s="3">
        <f>Table2[[#This Row],[ActualHomeScore]]-Table2[[#This Row],[PredictedHomeScore]]</f>
        <v>0</v>
      </c>
      <c r="AH836" s="3">
        <f t="shared" si="72"/>
        <v>0</v>
      </c>
      <c r="AI836" s="3">
        <f t="shared" si="73"/>
        <v>0</v>
      </c>
      <c r="AJ836" s="3"/>
      <c r="AK836" s="2"/>
      <c r="AL836" s="2">
        <f>IF(Table2[[#This Row],[GameIsOver]]=0,0,IF(Table2[[#This Row],[ActualWinner]]=Table2[[#This Row],[AwayTeam]], 1, 0))</f>
        <v>0</v>
      </c>
      <c r="AM836" s="2">
        <f>IF(Table2[[#This Row],[GameIsOver]]=0,0,IF(Table2[[#This Row],[ActualWinner]]=Table2[[#This Row],[HomeTeam]], 1, 0))</f>
        <v>0</v>
      </c>
      <c r="AN836" s="2">
        <f>IF(IFERROR(FIND(Table2[[#This Row],[AwayTeam]], _xlfn.TEXTJOIN(";", 1, $AV$31:$AV$40)), 0) &gt; 0, 1, 0) + IF(IFERROR(FIND(Table2[[#This Row],[HomeTeam]], _xlfn.TEXTJOIN(";", 1, $AV$31:$AV$40)), 0) &gt; 0, 1, 0)</f>
        <v>1</v>
      </c>
    </row>
    <row r="837" spans="1:40" x14ac:dyDescent="0.25">
      <c r="B837" s="4">
        <v>45690</v>
      </c>
      <c r="C837" s="7" t="s">
        <v>946</v>
      </c>
      <c r="D837" s="2" t="s">
        <v>32</v>
      </c>
      <c r="E837" s="2" t="s">
        <v>29</v>
      </c>
      <c r="F837" s="2"/>
      <c r="G837" s="2"/>
      <c r="H837" s="2" t="str">
        <f t="shared" si="69"/>
        <v>_</v>
      </c>
      <c r="I837" s="2"/>
      <c r="J837" s="2"/>
      <c r="K837" s="2"/>
      <c r="L837" s="13" t="str">
        <f t="shared" si="70"/>
        <v>_</v>
      </c>
      <c r="M837" s="2"/>
      <c r="N837" s="2">
        <f>IF(ISBLANK(Table2[[#This Row],[ActualResult]]), 0, 1)</f>
        <v>0</v>
      </c>
      <c r="O837" s="2" t="str">
        <f>IF(ISBLANK(Table2[[#This Row],[ActualResult]]), "_", IF(Table2[[#This Row],[ActualWinner]]=Table2[[#This Row],[PredictedWinner]], "Y", "N"))</f>
        <v>_</v>
      </c>
      <c r="P837" s="2" t="str">
        <f>IF(Table2[[#This Row],[ActualAwayScore]]&gt;Table2[[#This Row],[PredictedAwayScore]], "N", IF(ISBLANK(Table2[[#This Row],[ActualResult]]), "_", IF(Table2[[#This Row],[ActualAwayScore]]=Table2[[#This Row],[PredictedAwayScore]], "Y", "N")))</f>
        <v>_</v>
      </c>
      <c r="Q837" s="2" t="str">
        <f>IF(Table2[[#This Row],[ActualHomeScore]]&gt;Table2[[#This Row],[PredictedHomeScore]],"N", IF(ISBLANK(Table2[[#This Row],[ActualResult]]), "_", IF(Table2[[#This Row],[ActualHomeScore]]=Table2[[#This Row],[PredictedHomeScore]], "Y", "N")))</f>
        <v>_</v>
      </c>
      <c r="R837" s="2"/>
      <c r="S837" s="2" t="str">
        <f t="shared" si="71"/>
        <v>_</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0</v>
      </c>
      <c r="AC837" s="32">
        <f>(($AX$11)*IF(Table2[[#This Row],[CorrectWinnerPrediction]]="Y", 1, 0))+(($AX$12)*IF(Table2[[#This Row],[CorrectAwayScorePrediction]]="Y", 1, 0))+(($AX$13)*IF(Table2[[#This Row],[CorrectHomeScorePrediction]]="Y", 1, 0))</f>
        <v>0</v>
      </c>
      <c r="AD8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0</v>
      </c>
      <c r="AG837" s="2">
        <f>Table2[[#This Row],[ActualHomeScore]]-Table2[[#This Row],[PredictedHomeScore]]</f>
        <v>0</v>
      </c>
      <c r="AH837" s="2">
        <f t="shared" si="72"/>
        <v>0</v>
      </c>
      <c r="AI837" s="2">
        <f t="shared" si="73"/>
        <v>0</v>
      </c>
      <c r="AJ837" s="2"/>
      <c r="AK837" s="2"/>
      <c r="AL837" s="2">
        <f>IF(Table2[[#This Row],[GameIsOver]]=0,0,IF(Table2[[#This Row],[ActualWinner]]=Table2[[#This Row],[AwayTeam]], 1, 0))</f>
        <v>0</v>
      </c>
      <c r="AM837" s="2">
        <f>IF(Table2[[#This Row],[GameIsOver]]=0,0,IF(Table2[[#This Row],[ActualWinner]]=Table2[[#This Row],[HomeTeam]], 1, 0))</f>
        <v>0</v>
      </c>
      <c r="AN837" s="2">
        <f>IF(IFERROR(FIND(Table2[[#This Row],[AwayTeam]], _xlfn.TEXTJOIN(";", 1, $AV$31:$AV$40)), 0) &gt; 0, 1, 0) + IF(IFERROR(FIND(Table2[[#This Row],[HomeTeam]], _xlfn.TEXTJOIN(";", 1, $AV$31:$AV$40)), 0) &gt; 0, 1, 0)</f>
        <v>0</v>
      </c>
    </row>
    <row r="838" spans="1:40" x14ac:dyDescent="0.25">
      <c r="B838" s="4">
        <v>45690</v>
      </c>
      <c r="C838" s="7" t="s">
        <v>947</v>
      </c>
      <c r="D838" s="2" t="s">
        <v>45</v>
      </c>
      <c r="E838" s="2" t="s">
        <v>26</v>
      </c>
      <c r="F838" s="2"/>
      <c r="G838" s="2"/>
      <c r="H838" s="2" t="str">
        <f t="shared" si="69"/>
        <v>_</v>
      </c>
      <c r="I838" s="2"/>
      <c r="J838" s="2"/>
      <c r="K838" s="2"/>
      <c r="L838" s="2" t="str">
        <f t="shared" si="70"/>
        <v>_</v>
      </c>
      <c r="M838" s="2"/>
      <c r="N838" s="2">
        <f>IF(ISBLANK(Table2[[#This Row],[ActualResult]]), 0, 1)</f>
        <v>0</v>
      </c>
      <c r="O838" s="2" t="str">
        <f>IF(ISBLANK(Table2[[#This Row],[ActualResult]]), "_", IF(Table2[[#This Row],[ActualWinner]]=Table2[[#This Row],[PredictedWinner]], "Y", "N"))</f>
        <v>_</v>
      </c>
      <c r="P838" s="2" t="str">
        <f>IF(Table2[[#This Row],[ActualAwayScore]]&gt;Table2[[#This Row],[PredictedAwayScore]], "N", IF(ISBLANK(Table2[[#This Row],[ActualResult]]), "_", IF(Table2[[#This Row],[ActualAwayScore]]=Table2[[#This Row],[PredictedAwayScore]], "Y", "N")))</f>
        <v>_</v>
      </c>
      <c r="Q838" s="2" t="str">
        <f>IF(Table2[[#This Row],[ActualHomeScore]]&gt;Table2[[#This Row],[PredictedHomeScore]],"N", IF(ISBLANK(Table2[[#This Row],[ActualResult]]), "_", IF(Table2[[#This Row],[ActualHomeScore]]=Table2[[#This Row],[PredictedHomeScore]], "Y", "N")))</f>
        <v>_</v>
      </c>
      <c r="R838" s="2"/>
      <c r="S838" s="2" t="str">
        <f t="shared" si="71"/>
        <v>_</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0</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0</v>
      </c>
      <c r="AC838" s="32">
        <f>(($AX$11)*IF(Table2[[#This Row],[CorrectWinnerPrediction]]="Y", 1, 0))+(($AX$12)*IF(Table2[[#This Row],[CorrectAwayScorePrediction]]="Y", 1, 0))+(($AX$13)*IF(Table2[[#This Row],[CorrectHomeScorePrediction]]="Y", 1, 0))</f>
        <v>0</v>
      </c>
      <c r="AD8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0</v>
      </c>
      <c r="AG838" s="2">
        <f>Table2[[#This Row],[ActualHomeScore]]-Table2[[#This Row],[PredictedHomeScore]]</f>
        <v>0</v>
      </c>
      <c r="AH838" s="2">
        <f t="shared" si="72"/>
        <v>0</v>
      </c>
      <c r="AI838" s="2">
        <f t="shared" si="73"/>
        <v>0</v>
      </c>
      <c r="AJ838" s="2"/>
      <c r="AK838" s="2"/>
      <c r="AL838" s="2">
        <f>IF(Table2[[#This Row],[GameIsOver]]=0,0,IF(Table2[[#This Row],[ActualWinner]]=Table2[[#This Row],[AwayTeam]], 1, 0))</f>
        <v>0</v>
      </c>
      <c r="AM838" s="2">
        <f>IF(Table2[[#This Row],[GameIsOver]]=0,0,IF(Table2[[#This Row],[ActualWinner]]=Table2[[#This Row],[HomeTeam]], 1, 0))</f>
        <v>0</v>
      </c>
      <c r="AN838" s="2">
        <f>IF(IFERROR(FIND(Table2[[#This Row],[AwayTeam]], _xlfn.TEXTJOIN(";", 1, $AV$31:$AV$40)), 0) &gt; 0, 1, 0) + IF(IFERROR(FIND(Table2[[#This Row],[HomeTeam]], _xlfn.TEXTJOIN(";", 1, $AV$31:$AV$40)), 0) &gt; 0, 1, 0)</f>
        <v>0</v>
      </c>
    </row>
    <row r="839" spans="1:40" x14ac:dyDescent="0.25">
      <c r="B839" s="4">
        <v>45690</v>
      </c>
      <c r="C839" s="7" t="s">
        <v>948</v>
      </c>
      <c r="D839" s="2" t="s">
        <v>19</v>
      </c>
      <c r="E839" s="2" t="s">
        <v>47</v>
      </c>
      <c r="F839" s="2"/>
      <c r="G839" s="2"/>
      <c r="H839" s="2" t="str">
        <f t="shared" si="69"/>
        <v>_</v>
      </c>
      <c r="I839" s="2"/>
      <c r="J839" s="2"/>
      <c r="K839" s="2"/>
      <c r="L839" s="2" t="str">
        <f t="shared" si="70"/>
        <v>_</v>
      </c>
      <c r="M839" s="2"/>
      <c r="N839" s="2">
        <f>IF(ISBLANK(Table2[[#This Row],[ActualResult]]), 0, 1)</f>
        <v>0</v>
      </c>
      <c r="O839" s="2" t="str">
        <f>IF(ISBLANK(Table2[[#This Row],[ActualResult]]), "_", IF(Table2[[#This Row],[ActualWinner]]=Table2[[#This Row],[PredictedWinner]], "Y", "N"))</f>
        <v>_</v>
      </c>
      <c r="P839" s="2" t="str">
        <f>IF(Table2[[#This Row],[ActualAwayScore]]&gt;Table2[[#This Row],[PredictedAwayScore]], "N", IF(ISBLANK(Table2[[#This Row],[ActualResult]]), "_", IF(Table2[[#This Row],[ActualAwayScore]]=Table2[[#This Row],[PredictedAwayScore]], "Y", "N")))</f>
        <v>_</v>
      </c>
      <c r="Q839" s="2" t="str">
        <f>IF(Table2[[#This Row],[ActualHomeScore]]&gt;Table2[[#This Row],[PredictedHomeScore]],"N", IF(ISBLANK(Table2[[#This Row],[ActualResult]]), "_", IF(Table2[[#This Row],[ActualHomeScore]]=Table2[[#This Row],[PredictedHomeScore]], "Y", "N")))</f>
        <v>_</v>
      </c>
      <c r="R839" s="2"/>
      <c r="S839" s="2" t="str">
        <f t="shared" si="71"/>
        <v>_</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0</v>
      </c>
      <c r="AC839" s="32">
        <f>(($AX$11)*IF(Table2[[#This Row],[CorrectWinnerPrediction]]="Y", 1, 0))+(($AX$12)*IF(Table2[[#This Row],[CorrectAwayScorePrediction]]="Y", 1, 0))+(($AX$13)*IF(Table2[[#This Row],[CorrectHomeScorePrediction]]="Y", 1, 0))</f>
        <v>0</v>
      </c>
      <c r="AD8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0</v>
      </c>
      <c r="AG839" s="2">
        <f>Table2[[#This Row],[ActualHomeScore]]-Table2[[#This Row],[PredictedHomeScore]]</f>
        <v>0</v>
      </c>
      <c r="AH839" s="2">
        <f t="shared" si="72"/>
        <v>0</v>
      </c>
      <c r="AI839" s="2">
        <f t="shared" si="73"/>
        <v>0</v>
      </c>
      <c r="AJ839" s="2"/>
      <c r="AK839" s="2"/>
      <c r="AL839" s="2">
        <f>IF(Table2[[#This Row],[GameIsOver]]=0,0,IF(Table2[[#This Row],[ActualWinner]]=Table2[[#This Row],[AwayTeam]], 1, 0))</f>
        <v>0</v>
      </c>
      <c r="AM839" s="2">
        <f>IF(Table2[[#This Row],[GameIsOver]]=0,0,IF(Table2[[#This Row],[ActualWinner]]=Table2[[#This Row],[HomeTeam]], 1, 0))</f>
        <v>0</v>
      </c>
      <c r="AN839" s="2">
        <f>IF(IFERROR(FIND(Table2[[#This Row],[AwayTeam]], _xlfn.TEXTJOIN(";", 1, $AV$31:$AV$40)), 0) &gt; 0, 1, 0) + IF(IFERROR(FIND(Table2[[#This Row],[HomeTeam]], _xlfn.TEXTJOIN(";", 1, $AV$31:$AV$40)), 0) &gt; 0, 1, 0)</f>
        <v>1</v>
      </c>
    </row>
    <row r="840" spans="1:40" x14ac:dyDescent="0.25">
      <c r="B840" s="4">
        <v>45690</v>
      </c>
      <c r="C840" s="7" t="s">
        <v>949</v>
      </c>
      <c r="D840" s="2" t="s">
        <v>33</v>
      </c>
      <c r="E840" s="2" t="s">
        <v>14</v>
      </c>
      <c r="F840" s="2"/>
      <c r="G840" s="2"/>
      <c r="H840" s="2" t="str">
        <f t="shared" si="69"/>
        <v>_</v>
      </c>
      <c r="I840" s="2"/>
      <c r="J840" s="2"/>
      <c r="K840" s="2"/>
      <c r="L840" s="2" t="str">
        <f t="shared" si="70"/>
        <v>_</v>
      </c>
      <c r="M840" s="2"/>
      <c r="N840" s="2">
        <f>IF(ISBLANK(Table2[[#This Row],[ActualResult]]), 0, 1)</f>
        <v>0</v>
      </c>
      <c r="O840" s="2" t="str">
        <f>IF(ISBLANK(Table2[[#This Row],[ActualResult]]), "_", IF(Table2[[#This Row],[ActualWinner]]=Table2[[#This Row],[PredictedWinner]], "Y", "N"))</f>
        <v>_</v>
      </c>
      <c r="P840" s="2" t="str">
        <f>IF(Table2[[#This Row],[ActualAwayScore]]&gt;Table2[[#This Row],[PredictedAwayScore]], "N", IF(ISBLANK(Table2[[#This Row],[ActualResult]]), "_", IF(Table2[[#This Row],[ActualAwayScore]]=Table2[[#This Row],[PredictedAwayScore]], "Y", "N")))</f>
        <v>_</v>
      </c>
      <c r="Q840" s="2" t="str">
        <f>IF(Table2[[#This Row],[ActualHomeScore]]&gt;Table2[[#This Row],[PredictedHomeScore]],"N", IF(ISBLANK(Table2[[#This Row],[ActualResult]]), "_", IF(Table2[[#This Row],[ActualHomeScore]]=Table2[[#This Row],[PredictedHomeScore]], "Y", "N")))</f>
        <v>_</v>
      </c>
      <c r="R840" s="2"/>
      <c r="S840" s="2" t="str">
        <f t="shared" si="71"/>
        <v>_</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0</v>
      </c>
      <c r="AC840" s="32">
        <f>(($AX$11)*IF(Table2[[#This Row],[CorrectWinnerPrediction]]="Y", 1, 0))+(($AX$12)*IF(Table2[[#This Row],[CorrectAwayScorePrediction]]="Y", 1, 0))+(($AX$13)*IF(Table2[[#This Row],[CorrectHomeScorePrediction]]="Y", 1, 0))</f>
        <v>0</v>
      </c>
      <c r="AD8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0</v>
      </c>
      <c r="AG840" s="2">
        <f>Table2[[#This Row],[ActualHomeScore]]-Table2[[#This Row],[PredictedHomeScore]]</f>
        <v>0</v>
      </c>
      <c r="AH840" s="2">
        <f t="shared" si="72"/>
        <v>0</v>
      </c>
      <c r="AI840" s="2">
        <f t="shared" si="73"/>
        <v>0</v>
      </c>
      <c r="AJ840" s="2"/>
      <c r="AK840" s="2"/>
      <c r="AL840" s="2">
        <f>IF(Table2[[#This Row],[GameIsOver]]=0,0,IF(Table2[[#This Row],[ActualWinner]]=Table2[[#This Row],[AwayTeam]], 1, 0))</f>
        <v>0</v>
      </c>
      <c r="AM840" s="2">
        <f>IF(Table2[[#This Row],[GameIsOver]]=0,0,IF(Table2[[#This Row],[ActualWinner]]=Table2[[#This Row],[HomeTeam]], 1, 0))</f>
        <v>0</v>
      </c>
      <c r="AN840" s="2">
        <f>IF(IFERROR(FIND(Table2[[#This Row],[AwayTeam]], _xlfn.TEXTJOIN(";", 1, $AV$31:$AV$40)), 0) &gt; 0, 1, 0) + IF(IFERROR(FIND(Table2[[#This Row],[HomeTeam]], _xlfn.TEXTJOIN(";", 1, $AV$31:$AV$40)), 0) &gt; 0, 1, 0)</f>
        <v>0</v>
      </c>
    </row>
    <row r="841" spans="1:40" x14ac:dyDescent="0.25">
      <c r="B841" s="4">
        <v>45690</v>
      </c>
      <c r="C841" s="7" t="s">
        <v>950</v>
      </c>
      <c r="D841" s="2" t="s">
        <v>27</v>
      </c>
      <c r="E841" s="2" t="s">
        <v>20</v>
      </c>
      <c r="F841" s="2"/>
      <c r="G841" s="2"/>
      <c r="H841" s="2" t="str">
        <f t="shared" si="69"/>
        <v>_</v>
      </c>
      <c r="I841" s="2"/>
      <c r="J841" s="2"/>
      <c r="K841" s="2"/>
      <c r="L841" s="2" t="str">
        <f t="shared" si="70"/>
        <v>_</v>
      </c>
      <c r="M841" s="2"/>
      <c r="N841" s="2">
        <f>IF(ISBLANK(Table2[[#This Row],[ActualResult]]), 0, 1)</f>
        <v>0</v>
      </c>
      <c r="O841" s="2" t="str">
        <f>IF(ISBLANK(Table2[[#This Row],[ActualResult]]), "_", IF(Table2[[#This Row],[ActualWinner]]=Table2[[#This Row],[PredictedWinner]], "Y", "N"))</f>
        <v>_</v>
      </c>
      <c r="P841" s="2" t="str">
        <f>IF(Table2[[#This Row],[ActualAwayScore]]&gt;Table2[[#This Row],[PredictedAwayScore]], "N", IF(ISBLANK(Table2[[#This Row],[ActualResult]]), "_", IF(Table2[[#This Row],[ActualAwayScore]]=Table2[[#This Row],[PredictedAwayScore]], "Y", "N")))</f>
        <v>_</v>
      </c>
      <c r="Q841" s="2" t="str">
        <f>IF(Table2[[#This Row],[ActualHomeScore]]&gt;Table2[[#This Row],[PredictedHomeScore]],"N", IF(ISBLANK(Table2[[#This Row],[ActualResult]]), "_", IF(Table2[[#This Row],[ActualHomeScore]]=Table2[[#This Row],[PredictedHomeScore]], "Y", "N")))</f>
        <v>_</v>
      </c>
      <c r="R841" s="2"/>
      <c r="S841" s="2" t="str">
        <f t="shared" si="71"/>
        <v>_</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0</v>
      </c>
      <c r="AC841" s="32">
        <f>(($AX$11)*IF(Table2[[#This Row],[CorrectWinnerPrediction]]="Y", 1, 0))+(($AX$12)*IF(Table2[[#This Row],[CorrectAwayScorePrediction]]="Y", 1, 0))+(($AX$13)*IF(Table2[[#This Row],[CorrectHomeScorePrediction]]="Y", 1, 0))</f>
        <v>0</v>
      </c>
      <c r="AD8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0</v>
      </c>
      <c r="AG841" s="2">
        <f>Table2[[#This Row],[ActualHomeScore]]-Table2[[#This Row],[PredictedHomeScore]]</f>
        <v>0</v>
      </c>
      <c r="AH841" s="2">
        <f t="shared" si="72"/>
        <v>0</v>
      </c>
      <c r="AI841" s="2">
        <f t="shared" si="73"/>
        <v>0</v>
      </c>
      <c r="AJ841" s="2"/>
      <c r="AK841" s="2"/>
      <c r="AL841" s="2">
        <f>IF(Table2[[#This Row],[GameIsOver]]=0,0,IF(Table2[[#This Row],[ActualWinner]]=Table2[[#This Row],[AwayTeam]], 1, 0))</f>
        <v>0</v>
      </c>
      <c r="AM841" s="2">
        <f>IF(Table2[[#This Row],[GameIsOver]]=0,0,IF(Table2[[#This Row],[ActualWinner]]=Table2[[#This Row],[HomeTeam]], 1, 0))</f>
        <v>0</v>
      </c>
      <c r="AN841" s="2">
        <f>IF(IFERROR(FIND(Table2[[#This Row],[AwayTeam]], _xlfn.TEXTJOIN(";", 1, $AV$31:$AV$40)), 0) &gt; 0, 1, 0) + IF(IFERROR(FIND(Table2[[#This Row],[HomeTeam]], _xlfn.TEXTJOIN(";", 1, $AV$31:$AV$40)), 0) &gt; 0, 1, 0)</f>
        <v>0</v>
      </c>
    </row>
    <row r="842" spans="1:40" x14ac:dyDescent="0.25">
      <c r="B842" s="4">
        <v>45690</v>
      </c>
      <c r="C842" s="7" t="s">
        <v>951</v>
      </c>
      <c r="D842" s="2" t="s">
        <v>36</v>
      </c>
      <c r="E842" s="2" t="s">
        <v>34</v>
      </c>
      <c r="F842" s="2"/>
      <c r="G842" s="2"/>
      <c r="H842" s="2" t="str">
        <f t="shared" si="69"/>
        <v>_</v>
      </c>
      <c r="I842" s="2"/>
      <c r="J842" s="2"/>
      <c r="K842" s="2"/>
      <c r="L842" s="2" t="str">
        <f t="shared" si="70"/>
        <v>_</v>
      </c>
      <c r="M842" s="2"/>
      <c r="N842" s="2">
        <f>IF(ISBLANK(Table2[[#This Row],[ActualResult]]), 0, 1)</f>
        <v>0</v>
      </c>
      <c r="O842" s="2" t="str">
        <f>IF(ISBLANK(Table2[[#This Row],[ActualResult]]), "_", IF(Table2[[#This Row],[ActualWinner]]=Table2[[#This Row],[PredictedWinner]], "Y", "N"))</f>
        <v>_</v>
      </c>
      <c r="P842" s="2" t="str">
        <f>IF(Table2[[#This Row],[ActualAwayScore]]&gt;Table2[[#This Row],[PredictedAwayScore]], "N", IF(ISBLANK(Table2[[#This Row],[ActualResult]]), "_", IF(Table2[[#This Row],[ActualAwayScore]]=Table2[[#This Row],[PredictedAwayScore]], "Y", "N")))</f>
        <v>_</v>
      </c>
      <c r="Q842" s="2" t="str">
        <f>IF(Table2[[#This Row],[ActualHomeScore]]&gt;Table2[[#This Row],[PredictedHomeScore]],"N", IF(ISBLANK(Table2[[#This Row],[ActualResult]]), "_", IF(Table2[[#This Row],[ActualHomeScore]]=Table2[[#This Row],[PredictedHomeScore]], "Y", "N")))</f>
        <v>_</v>
      </c>
      <c r="R842" s="2"/>
      <c r="S842" s="2" t="str">
        <f t="shared" si="71"/>
        <v>_</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0</v>
      </c>
      <c r="AC842" s="32">
        <f>(($AX$11)*IF(Table2[[#This Row],[CorrectWinnerPrediction]]="Y", 1, 0))+(($AX$12)*IF(Table2[[#This Row],[CorrectAwayScorePrediction]]="Y", 1, 0))+(($AX$13)*IF(Table2[[#This Row],[CorrectHomeScorePrediction]]="Y", 1, 0))</f>
        <v>0</v>
      </c>
      <c r="AD8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0</v>
      </c>
      <c r="AG842" s="2">
        <f>Table2[[#This Row],[ActualHomeScore]]-Table2[[#This Row],[PredictedHomeScore]]</f>
        <v>0</v>
      </c>
      <c r="AH842" s="2">
        <f t="shared" si="72"/>
        <v>0</v>
      </c>
      <c r="AI842" s="2">
        <f t="shared" si="73"/>
        <v>0</v>
      </c>
      <c r="AJ842" s="2"/>
      <c r="AK842" s="2"/>
      <c r="AL842" s="2">
        <f>IF(Table2[[#This Row],[GameIsOver]]=0,0,IF(Table2[[#This Row],[ActualWinner]]=Table2[[#This Row],[AwayTeam]], 1, 0))</f>
        <v>0</v>
      </c>
      <c r="AM842" s="2">
        <f>IF(Table2[[#This Row],[GameIsOver]]=0,0,IF(Table2[[#This Row],[ActualWinner]]=Table2[[#This Row],[HomeTeam]], 1, 0))</f>
        <v>0</v>
      </c>
      <c r="AN842" s="2">
        <f>IF(IFERROR(FIND(Table2[[#This Row],[AwayTeam]], _xlfn.TEXTJOIN(";", 1, $AV$31:$AV$40)), 0) &gt; 0, 1, 0) + IF(IFERROR(FIND(Table2[[#This Row],[HomeTeam]], _xlfn.TEXTJOIN(";", 1, $AV$31:$AV$40)), 0) &gt; 0, 1, 0)</f>
        <v>0</v>
      </c>
    </row>
    <row r="843" spans="1:40" x14ac:dyDescent="0.25">
      <c r="B843" s="4">
        <v>45690</v>
      </c>
      <c r="C843" s="7" t="s">
        <v>952</v>
      </c>
      <c r="D843" s="2" t="s">
        <v>13</v>
      </c>
      <c r="E843" s="2" t="s">
        <v>15</v>
      </c>
      <c r="F843" s="2"/>
      <c r="G843" s="2"/>
      <c r="H843" s="2" t="str">
        <f t="shared" si="69"/>
        <v>_</v>
      </c>
      <c r="I843" s="2"/>
      <c r="J843" s="2"/>
      <c r="K843" s="2"/>
      <c r="L843" s="2" t="str">
        <f t="shared" si="70"/>
        <v>_</v>
      </c>
      <c r="M843" s="2"/>
      <c r="N843" s="2">
        <f>IF(ISBLANK(Table2[[#This Row],[ActualResult]]), 0, 1)</f>
        <v>0</v>
      </c>
      <c r="O843" s="2" t="str">
        <f>IF(ISBLANK(Table2[[#This Row],[ActualResult]]), "_", IF(Table2[[#This Row],[ActualWinner]]=Table2[[#This Row],[PredictedWinner]], "Y", "N"))</f>
        <v>_</v>
      </c>
      <c r="P843" s="2" t="str">
        <f>IF(Table2[[#This Row],[ActualAwayScore]]&gt;Table2[[#This Row],[PredictedAwayScore]], "N", IF(ISBLANK(Table2[[#This Row],[ActualResult]]), "_", IF(Table2[[#This Row],[ActualAwayScore]]=Table2[[#This Row],[PredictedAwayScore]], "Y", "N")))</f>
        <v>_</v>
      </c>
      <c r="Q843" s="2" t="str">
        <f>IF(Table2[[#This Row],[ActualHomeScore]]&gt;Table2[[#This Row],[PredictedHomeScore]],"N", IF(ISBLANK(Table2[[#This Row],[ActualResult]]), "_", IF(Table2[[#This Row],[ActualHomeScore]]=Table2[[#This Row],[PredictedHomeScore]], "Y", "N")))</f>
        <v>_</v>
      </c>
      <c r="R843" s="2"/>
      <c r="S843" s="2" t="str">
        <f t="shared" si="71"/>
        <v>_</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0</v>
      </c>
      <c r="AB843" s="2">
        <f>IF(Table2[[#This Row],[GameIsOver]]= 0, 0, IF(Table2[[#This Row],[ActualWinner]]=Table2[[#This Row],[HomeTeam]], 2, IF(OR(Table2[[#This Row],[ActualResult]]="OT", Table2[[#This Row],[ActualResult]]="SO"), 1, 0)))</f>
        <v>0</v>
      </c>
      <c r="AC843" s="32">
        <f>(($AX$11)*IF(Table2[[#This Row],[CorrectWinnerPrediction]]="Y", 1, 0))+(($AX$12)*IF(Table2[[#This Row],[CorrectAwayScorePrediction]]="Y", 1, 0))+(($AX$13)*IF(Table2[[#This Row],[CorrectHomeScorePrediction]]="Y", 1, 0))</f>
        <v>0</v>
      </c>
      <c r="AD8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0</v>
      </c>
      <c r="AG843" s="2">
        <f>Table2[[#This Row],[ActualHomeScore]]-Table2[[#This Row],[PredictedHomeScore]]</f>
        <v>0</v>
      </c>
      <c r="AH843" s="2">
        <f t="shared" si="72"/>
        <v>0</v>
      </c>
      <c r="AI843" s="2">
        <f t="shared" si="73"/>
        <v>0</v>
      </c>
      <c r="AJ843" s="2"/>
      <c r="AK843" s="2"/>
      <c r="AL843" s="2">
        <f>IF(Table2[[#This Row],[GameIsOver]]=0,0,IF(Table2[[#This Row],[ActualWinner]]=Table2[[#This Row],[AwayTeam]], 1, 0))</f>
        <v>0</v>
      </c>
      <c r="AM843" s="2">
        <f>IF(Table2[[#This Row],[GameIsOver]]=0,0,IF(Table2[[#This Row],[ActualWinner]]=Table2[[#This Row],[HomeTeam]], 1, 0))</f>
        <v>0</v>
      </c>
      <c r="AN843" s="2">
        <f>IF(IFERROR(FIND(Table2[[#This Row],[AwayTeam]], _xlfn.TEXTJOIN(";", 1, $AV$31:$AV$40)), 0) &gt; 0, 1, 0) + IF(IFERROR(FIND(Table2[[#This Row],[HomeTeam]], _xlfn.TEXTJOIN(";", 1, $AV$31:$AV$40)), 0) &gt; 0, 1, 0)</f>
        <v>0</v>
      </c>
    </row>
    <row r="844" spans="1:40" x14ac:dyDescent="0.25">
      <c r="B844" s="4">
        <v>45690</v>
      </c>
      <c r="C844" s="7" t="s">
        <v>953</v>
      </c>
      <c r="D844" s="2" t="s">
        <v>31</v>
      </c>
      <c r="E844" s="2" t="s">
        <v>25</v>
      </c>
      <c r="F844" s="2"/>
      <c r="G844" s="2"/>
      <c r="H844" s="2" t="str">
        <f t="shared" si="69"/>
        <v>_</v>
      </c>
      <c r="I844" s="2"/>
      <c r="J844" s="2"/>
      <c r="K844" s="2"/>
      <c r="L844" s="2" t="str">
        <f t="shared" si="70"/>
        <v>_</v>
      </c>
      <c r="M844" s="2"/>
      <c r="N844" s="2">
        <f>IF(ISBLANK(Table2[[#This Row],[ActualResult]]), 0, 1)</f>
        <v>0</v>
      </c>
      <c r="O844" s="2" t="str">
        <f>IF(ISBLANK(Table2[[#This Row],[ActualResult]]), "_", IF(Table2[[#This Row],[ActualWinner]]=Table2[[#This Row],[PredictedWinner]], "Y", "N"))</f>
        <v>_</v>
      </c>
      <c r="P844" s="2" t="str">
        <f>IF(Table2[[#This Row],[ActualAwayScore]]&gt;Table2[[#This Row],[PredictedAwayScore]], "N", IF(ISBLANK(Table2[[#This Row],[ActualResult]]), "_", IF(Table2[[#This Row],[ActualAwayScore]]=Table2[[#This Row],[PredictedAwayScore]], "Y", "N")))</f>
        <v>_</v>
      </c>
      <c r="Q844" s="2" t="str">
        <f>IF(Table2[[#This Row],[ActualHomeScore]]&gt;Table2[[#This Row],[PredictedHomeScore]],"N", IF(ISBLANK(Table2[[#This Row],[ActualResult]]), "_", IF(Table2[[#This Row],[ActualHomeScore]]=Table2[[#This Row],[PredictedHomeScore]], "Y", "N")))</f>
        <v>_</v>
      </c>
      <c r="R844" s="2"/>
      <c r="S844" s="2" t="str">
        <f t="shared" si="71"/>
        <v>_</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0</v>
      </c>
      <c r="AB844" s="2">
        <f>IF(Table2[[#This Row],[GameIsOver]]= 0, 0, IF(Table2[[#This Row],[ActualWinner]]=Table2[[#This Row],[HomeTeam]], 2, IF(OR(Table2[[#This Row],[ActualResult]]="OT", Table2[[#This Row],[ActualResult]]="SO"), 1, 0)))</f>
        <v>0</v>
      </c>
      <c r="AC844" s="32">
        <f>(($AX$11)*IF(Table2[[#This Row],[CorrectWinnerPrediction]]="Y", 1, 0))+(($AX$12)*IF(Table2[[#This Row],[CorrectAwayScorePrediction]]="Y", 1, 0))+(($AX$13)*IF(Table2[[#This Row],[CorrectHomeScorePrediction]]="Y", 1, 0))</f>
        <v>0</v>
      </c>
      <c r="AD8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0</v>
      </c>
      <c r="AG844" s="2">
        <f>Table2[[#This Row],[ActualHomeScore]]-Table2[[#This Row],[PredictedHomeScore]]</f>
        <v>0</v>
      </c>
      <c r="AH844" s="2">
        <f t="shared" si="72"/>
        <v>0</v>
      </c>
      <c r="AI844" s="2">
        <f t="shared" si="73"/>
        <v>0</v>
      </c>
      <c r="AJ844" s="2"/>
      <c r="AK844" s="2"/>
      <c r="AL844" s="2">
        <f>IF(Table2[[#This Row],[GameIsOver]]=0,0,IF(Table2[[#This Row],[ActualWinner]]=Table2[[#This Row],[AwayTeam]], 1, 0))</f>
        <v>0</v>
      </c>
      <c r="AM844" s="2">
        <f>IF(Table2[[#This Row],[GameIsOver]]=0,0,IF(Table2[[#This Row],[ActualWinner]]=Table2[[#This Row],[HomeTeam]], 1, 0))</f>
        <v>0</v>
      </c>
      <c r="AN844" s="2">
        <f>IF(IFERROR(FIND(Table2[[#This Row],[AwayTeam]], _xlfn.TEXTJOIN(";", 1, $AV$31:$AV$40)), 0) &gt; 0, 1, 0) + IF(IFERROR(FIND(Table2[[#This Row],[HomeTeam]], _xlfn.TEXTJOIN(";", 1, $AV$31:$AV$40)), 0) &gt; 0, 1, 0)</f>
        <v>1</v>
      </c>
    </row>
    <row r="845" spans="1:40" x14ac:dyDescent="0.25">
      <c r="A845" s="3"/>
      <c r="B845" s="5">
        <v>45690</v>
      </c>
      <c r="C845" s="8" t="s">
        <v>954</v>
      </c>
      <c r="D845" s="3" t="s">
        <v>24</v>
      </c>
      <c r="E845" s="3" t="s">
        <v>12</v>
      </c>
      <c r="F845" s="3"/>
      <c r="G845" s="3"/>
      <c r="H845" s="3" t="str">
        <f t="shared" si="69"/>
        <v>_</v>
      </c>
      <c r="I845" s="3"/>
      <c r="J845" s="3"/>
      <c r="K845" s="3"/>
      <c r="L845" s="2" t="str">
        <f t="shared" si="70"/>
        <v>_</v>
      </c>
      <c r="M845" s="3"/>
      <c r="N845" s="3">
        <f>IF(ISBLANK(Table2[[#This Row],[ActualResult]]), 0, 1)</f>
        <v>0</v>
      </c>
      <c r="O845" s="3" t="str">
        <f>IF(ISBLANK(Table2[[#This Row],[ActualResult]]), "_", IF(Table2[[#This Row],[ActualWinner]]=Table2[[#This Row],[PredictedWinner]], "Y", "N"))</f>
        <v>_</v>
      </c>
      <c r="P845" s="3" t="str">
        <f>IF(Table2[[#This Row],[ActualAwayScore]]&gt;Table2[[#This Row],[PredictedAwayScore]], "N", IF(ISBLANK(Table2[[#This Row],[ActualResult]]), "_", IF(Table2[[#This Row],[ActualAwayScore]]=Table2[[#This Row],[PredictedAwayScore]], "Y", "N")))</f>
        <v>_</v>
      </c>
      <c r="Q845" s="3" t="str">
        <f>IF(Table2[[#This Row],[ActualHomeScore]]&gt;Table2[[#This Row],[PredictedHomeScore]],"N", IF(ISBLANK(Table2[[#This Row],[ActualResult]]), "_", IF(Table2[[#This Row],[ActualHomeScore]]=Table2[[#This Row],[PredictedHomeScore]], "Y", "N")))</f>
        <v>_</v>
      </c>
      <c r="R845" s="3"/>
      <c r="S845" s="3" t="str">
        <f t="shared" si="71"/>
        <v>_</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0</v>
      </c>
      <c r="AB845" s="3">
        <f>IF(Table2[[#This Row],[GameIsOver]]= 0, 0, IF(Table2[[#This Row],[ActualWinner]]=Table2[[#This Row],[HomeTeam]], 2, IF(OR(Table2[[#This Row],[ActualResult]]="OT", Table2[[#This Row],[ActualResult]]="SO"), 1, 0)))</f>
        <v>0</v>
      </c>
      <c r="AC845" s="51">
        <f>(($AX$11)*IF(Table2[[#This Row],[CorrectWinnerPrediction]]="Y", 1, 0))+(($AX$12)*IF(Table2[[#This Row],[CorrectAwayScorePrediction]]="Y", 1, 0))+(($AX$13)*IF(Table2[[#This Row],[CorrectHomeScorePrediction]]="Y", 1, 0))</f>
        <v>0</v>
      </c>
      <c r="AD845"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0</v>
      </c>
      <c r="AG845" s="3">
        <f>Table2[[#This Row],[ActualHomeScore]]-Table2[[#This Row],[PredictedHomeScore]]</f>
        <v>0</v>
      </c>
      <c r="AH845" s="3">
        <f t="shared" si="72"/>
        <v>0</v>
      </c>
      <c r="AI845" s="3">
        <f t="shared" si="73"/>
        <v>0</v>
      </c>
      <c r="AJ845" s="3"/>
      <c r="AK845" s="2"/>
      <c r="AL845" s="2">
        <f>IF(Table2[[#This Row],[GameIsOver]]=0,0,IF(Table2[[#This Row],[ActualWinner]]=Table2[[#This Row],[AwayTeam]], 1, 0))</f>
        <v>0</v>
      </c>
      <c r="AM845" s="2">
        <f>IF(Table2[[#This Row],[GameIsOver]]=0,0,IF(Table2[[#This Row],[ActualWinner]]=Table2[[#This Row],[HomeTeam]], 1, 0))</f>
        <v>0</v>
      </c>
      <c r="AN845" s="2">
        <f>IF(IFERROR(FIND(Table2[[#This Row],[AwayTeam]], _xlfn.TEXTJOIN(";", 1, $AV$31:$AV$40)), 0) &gt; 0, 1, 0) + IF(IFERROR(FIND(Table2[[#This Row],[HomeTeam]], _xlfn.TEXTJOIN(";", 1, $AV$31:$AV$40)), 0) &gt; 0, 1, 0)</f>
        <v>1</v>
      </c>
    </row>
    <row r="846" spans="1:40" x14ac:dyDescent="0.25">
      <c r="A846" s="12"/>
      <c r="B846" s="24">
        <v>45691</v>
      </c>
      <c r="C846" s="11" t="s">
        <v>955</v>
      </c>
      <c r="D846" s="12" t="s">
        <v>30</v>
      </c>
      <c r="E846" s="12" t="s">
        <v>35</v>
      </c>
      <c r="F846" s="12"/>
      <c r="G846" s="12"/>
      <c r="H846" s="12" t="str">
        <f t="shared" si="69"/>
        <v>_</v>
      </c>
      <c r="I846" s="12"/>
      <c r="J846" s="12"/>
      <c r="K846" s="12"/>
      <c r="L846" s="12" t="str">
        <f t="shared" si="70"/>
        <v>_</v>
      </c>
      <c r="M846" s="12"/>
      <c r="N846" s="12">
        <f>IF(ISBLANK(Table2[[#This Row],[ActualResult]]), 0, 1)</f>
        <v>0</v>
      </c>
      <c r="O846" s="12" t="str">
        <f>IF(ISBLANK(Table2[[#This Row],[ActualResult]]), "_", IF(Table2[[#This Row],[ActualWinner]]=Table2[[#This Row],[PredictedWinner]], "Y", "N"))</f>
        <v>_</v>
      </c>
      <c r="P846" s="12" t="str">
        <f>IF(Table2[[#This Row],[ActualAwayScore]]&gt;Table2[[#This Row],[PredictedAwayScore]], "N", IF(ISBLANK(Table2[[#This Row],[ActualResult]]), "_", IF(Table2[[#This Row],[ActualAwayScore]]=Table2[[#This Row],[PredictedAwayScore]], "Y", "N")))</f>
        <v>_</v>
      </c>
      <c r="Q846" s="12" t="str">
        <f>IF(Table2[[#This Row],[ActualHomeScore]]&gt;Table2[[#This Row],[PredictedHomeScore]],"N", IF(ISBLANK(Table2[[#This Row],[ActualResult]]), "_", IF(Table2[[#This Row],[ActualHomeScore]]=Table2[[#This Row],[PredictedHomeScore]], "Y", "N")))</f>
        <v>_</v>
      </c>
      <c r="R846" s="12"/>
      <c r="S846" s="12" t="str">
        <f t="shared" si="71"/>
        <v>_</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0</v>
      </c>
      <c r="AB846" s="12">
        <f>IF(Table2[[#This Row],[GameIsOver]]= 0, 0, IF(Table2[[#This Row],[ActualWinner]]=Table2[[#This Row],[HomeTeam]], 2, IF(OR(Table2[[#This Row],[ActualResult]]="OT", Table2[[#This Row],[ActualResult]]="SO"), 1, 0)))</f>
        <v>0</v>
      </c>
      <c r="AC846" s="52">
        <f>(($AX$11)*IF(Table2[[#This Row],[CorrectWinnerPrediction]]="Y", 1, 0))+(($AX$12)*IF(Table2[[#This Row],[CorrectAwayScorePrediction]]="Y", 1, 0))+(($AX$13)*IF(Table2[[#This Row],[CorrectHomeScorePrediction]]="Y", 1, 0))</f>
        <v>0</v>
      </c>
      <c r="AD846"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0</v>
      </c>
      <c r="AH846" s="12">
        <f t="shared" si="72"/>
        <v>0</v>
      </c>
      <c r="AI846" s="12">
        <f t="shared" si="73"/>
        <v>0</v>
      </c>
      <c r="AJ846" s="12"/>
      <c r="AK846" s="2"/>
      <c r="AL846" s="2">
        <f>IF(Table2[[#This Row],[GameIsOver]]=0,0,IF(Table2[[#This Row],[ActualWinner]]=Table2[[#This Row],[AwayTeam]], 1, 0))</f>
        <v>0</v>
      </c>
      <c r="AM846" s="2">
        <f>IF(Table2[[#This Row],[GameIsOver]]=0,0,IF(Table2[[#This Row],[ActualWinner]]=Table2[[#This Row],[HomeTeam]], 1, 0))</f>
        <v>0</v>
      </c>
      <c r="AN846" s="2">
        <f>IF(IFERROR(FIND(Table2[[#This Row],[AwayTeam]], _xlfn.TEXTJOIN(";", 1, $AV$31:$AV$40)), 0) &gt; 0, 1, 0) + IF(IFERROR(FIND(Table2[[#This Row],[HomeTeam]], _xlfn.TEXTJOIN(";", 1, $AV$31:$AV$40)), 0) &gt; 0, 1, 0)</f>
        <v>1</v>
      </c>
    </row>
    <row r="847" spans="1:40" x14ac:dyDescent="0.25">
      <c r="B847" s="4">
        <v>45692</v>
      </c>
      <c r="C847" s="7" t="s">
        <v>956</v>
      </c>
      <c r="D847" s="2" t="s">
        <v>37</v>
      </c>
      <c r="E847" s="2" t="s">
        <v>16</v>
      </c>
      <c r="F847" s="2"/>
      <c r="G847" s="2"/>
      <c r="H847" s="2" t="str">
        <f t="shared" si="69"/>
        <v>_</v>
      </c>
      <c r="I847" s="2"/>
      <c r="J847" s="2"/>
      <c r="K847" s="2"/>
      <c r="L847" s="13" t="str">
        <f t="shared" si="70"/>
        <v>_</v>
      </c>
      <c r="M847" s="2"/>
      <c r="N847" s="2">
        <f>IF(ISBLANK(Table2[[#This Row],[ActualResult]]), 0, 1)</f>
        <v>0</v>
      </c>
      <c r="O847" s="2" t="str">
        <f>IF(ISBLANK(Table2[[#This Row],[ActualResult]]), "_", IF(Table2[[#This Row],[ActualWinner]]=Table2[[#This Row],[PredictedWinner]], "Y", "N"))</f>
        <v>_</v>
      </c>
      <c r="P847" s="2" t="str">
        <f>IF(Table2[[#This Row],[ActualAwayScore]]&gt;Table2[[#This Row],[PredictedAwayScore]], "N", IF(ISBLANK(Table2[[#This Row],[ActualResult]]), "_", IF(Table2[[#This Row],[ActualAwayScore]]=Table2[[#This Row],[PredictedAwayScore]], "Y", "N")))</f>
        <v>_</v>
      </c>
      <c r="Q847" s="2" t="str">
        <f>IF(Table2[[#This Row],[ActualHomeScore]]&gt;Table2[[#This Row],[PredictedHomeScore]],"N", IF(ISBLANK(Table2[[#This Row],[ActualResult]]), "_", IF(Table2[[#This Row],[ActualHomeScore]]=Table2[[#This Row],[PredictedHomeScore]], "Y", "N")))</f>
        <v>_</v>
      </c>
      <c r="R847" s="2"/>
      <c r="S847" s="2" t="str">
        <f t="shared" si="71"/>
        <v>_</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0</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0</v>
      </c>
      <c r="AC847" s="32">
        <f>(($AX$11)*IF(Table2[[#This Row],[CorrectWinnerPrediction]]="Y", 1, 0))+(($AX$12)*IF(Table2[[#This Row],[CorrectAwayScorePrediction]]="Y", 1, 0))+(($AX$13)*IF(Table2[[#This Row],[CorrectHomeScorePrediction]]="Y", 1, 0))</f>
        <v>0</v>
      </c>
      <c r="AD8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0</v>
      </c>
      <c r="AG847" s="2">
        <f>Table2[[#This Row],[ActualHomeScore]]-Table2[[#This Row],[PredictedHomeScore]]</f>
        <v>0</v>
      </c>
      <c r="AH847" s="2">
        <f t="shared" si="72"/>
        <v>0</v>
      </c>
      <c r="AI847" s="2">
        <f t="shared" si="73"/>
        <v>0</v>
      </c>
      <c r="AJ847" s="2"/>
      <c r="AK847" s="2"/>
      <c r="AL847" s="2">
        <f>IF(Table2[[#This Row],[GameIsOver]]=0,0,IF(Table2[[#This Row],[ActualWinner]]=Table2[[#This Row],[AwayTeam]], 1, 0))</f>
        <v>0</v>
      </c>
      <c r="AM847" s="2">
        <f>IF(Table2[[#This Row],[GameIsOver]]=0,0,IF(Table2[[#This Row],[ActualWinner]]=Table2[[#This Row],[HomeTeam]], 1, 0))</f>
        <v>0</v>
      </c>
      <c r="AN847" s="2">
        <f>IF(IFERROR(FIND(Table2[[#This Row],[AwayTeam]], _xlfn.TEXTJOIN(";", 1, $AV$31:$AV$40)), 0) &gt; 0, 1, 0) + IF(IFERROR(FIND(Table2[[#This Row],[HomeTeam]], _xlfn.TEXTJOIN(";", 1, $AV$31:$AV$40)), 0) &gt; 0, 1, 0)</f>
        <v>0</v>
      </c>
    </row>
    <row r="848" spans="1:40" x14ac:dyDescent="0.25">
      <c r="B848" s="4">
        <v>45692</v>
      </c>
      <c r="C848" s="7" t="s">
        <v>957</v>
      </c>
      <c r="D848" s="2" t="s">
        <v>36</v>
      </c>
      <c r="E848" s="2" t="s">
        <v>29</v>
      </c>
      <c r="F848" s="2"/>
      <c r="G848" s="2"/>
      <c r="H848" s="2" t="str">
        <f t="shared" si="69"/>
        <v>_</v>
      </c>
      <c r="I848" s="2"/>
      <c r="J848" s="2"/>
      <c r="K848" s="2"/>
      <c r="L848" s="2" t="str">
        <f t="shared" si="70"/>
        <v>_</v>
      </c>
      <c r="M848" s="2"/>
      <c r="N848" s="2">
        <f>IF(ISBLANK(Table2[[#This Row],[ActualResult]]), 0, 1)</f>
        <v>0</v>
      </c>
      <c r="O848" s="2" t="str">
        <f>IF(ISBLANK(Table2[[#This Row],[ActualResult]]), "_", IF(Table2[[#This Row],[ActualWinner]]=Table2[[#This Row],[PredictedWinner]], "Y", "N"))</f>
        <v>_</v>
      </c>
      <c r="P848" s="2" t="str">
        <f>IF(Table2[[#This Row],[ActualAwayScore]]&gt;Table2[[#This Row],[PredictedAwayScore]], "N", IF(ISBLANK(Table2[[#This Row],[ActualResult]]), "_", IF(Table2[[#This Row],[ActualAwayScore]]=Table2[[#This Row],[PredictedAwayScore]], "Y", "N")))</f>
        <v>_</v>
      </c>
      <c r="Q848" s="2" t="str">
        <f>IF(Table2[[#This Row],[ActualHomeScore]]&gt;Table2[[#This Row],[PredictedHomeScore]],"N", IF(ISBLANK(Table2[[#This Row],[ActualResult]]), "_", IF(Table2[[#This Row],[ActualHomeScore]]=Table2[[#This Row],[PredictedHomeScore]], "Y", "N")))</f>
        <v>_</v>
      </c>
      <c r="R848" s="2"/>
      <c r="S848" s="2" t="str">
        <f t="shared" si="71"/>
        <v>_</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0</v>
      </c>
      <c r="AC848" s="32">
        <f>(($AX$11)*IF(Table2[[#This Row],[CorrectWinnerPrediction]]="Y", 1, 0))+(($AX$12)*IF(Table2[[#This Row],[CorrectAwayScorePrediction]]="Y", 1, 0))+(($AX$13)*IF(Table2[[#This Row],[CorrectHomeScorePrediction]]="Y", 1, 0))</f>
        <v>0</v>
      </c>
      <c r="AD8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0</v>
      </c>
      <c r="AH848" s="2">
        <f t="shared" si="72"/>
        <v>0</v>
      </c>
      <c r="AI848" s="2">
        <f t="shared" si="73"/>
        <v>0</v>
      </c>
      <c r="AJ848" s="2"/>
      <c r="AK848" s="2"/>
      <c r="AL848" s="2">
        <f>IF(Table2[[#This Row],[GameIsOver]]=0,0,IF(Table2[[#This Row],[ActualWinner]]=Table2[[#This Row],[AwayTeam]], 1, 0))</f>
        <v>0</v>
      </c>
      <c r="AM848" s="2">
        <f>IF(Table2[[#This Row],[GameIsOver]]=0,0,IF(Table2[[#This Row],[ActualWinner]]=Table2[[#This Row],[HomeTeam]], 1, 0))</f>
        <v>0</v>
      </c>
      <c r="AN848" s="2">
        <f>IF(IFERROR(FIND(Table2[[#This Row],[AwayTeam]], _xlfn.TEXTJOIN(";", 1, $AV$31:$AV$40)), 0) &gt; 0, 1, 0) + IF(IFERROR(FIND(Table2[[#This Row],[HomeTeam]], _xlfn.TEXTJOIN(";", 1, $AV$31:$AV$40)), 0) &gt; 0, 1, 0)</f>
        <v>0</v>
      </c>
    </row>
    <row r="849" spans="1:40" x14ac:dyDescent="0.25">
      <c r="B849" s="4">
        <v>45692</v>
      </c>
      <c r="C849" s="7" t="s">
        <v>958</v>
      </c>
      <c r="D849" s="2" t="s">
        <v>30</v>
      </c>
      <c r="E849" s="2" t="s">
        <v>43</v>
      </c>
      <c r="F849" s="2"/>
      <c r="G849" s="2"/>
      <c r="H849" s="2" t="str">
        <f t="shared" si="69"/>
        <v>_</v>
      </c>
      <c r="I849" s="2"/>
      <c r="J849" s="2"/>
      <c r="K849" s="2"/>
      <c r="L849" s="2" t="str">
        <f t="shared" si="70"/>
        <v>_</v>
      </c>
      <c r="M849" s="2"/>
      <c r="N849" s="2">
        <f>IF(ISBLANK(Table2[[#This Row],[ActualResult]]), 0, 1)</f>
        <v>0</v>
      </c>
      <c r="O849" s="2" t="str">
        <f>IF(ISBLANK(Table2[[#This Row],[ActualResult]]), "_", IF(Table2[[#This Row],[ActualWinner]]=Table2[[#This Row],[PredictedWinner]], "Y", "N"))</f>
        <v>_</v>
      </c>
      <c r="P849" s="2" t="str">
        <f>IF(Table2[[#This Row],[ActualAwayScore]]&gt;Table2[[#This Row],[PredictedAwayScore]], "N", IF(ISBLANK(Table2[[#This Row],[ActualResult]]), "_", IF(Table2[[#This Row],[ActualAwayScore]]=Table2[[#This Row],[PredictedAwayScore]], "Y", "N")))</f>
        <v>_</v>
      </c>
      <c r="Q849" s="2" t="str">
        <f>IF(Table2[[#This Row],[ActualHomeScore]]&gt;Table2[[#This Row],[PredictedHomeScore]],"N", IF(ISBLANK(Table2[[#This Row],[ActualResult]]), "_", IF(Table2[[#This Row],[ActualHomeScore]]=Table2[[#This Row],[PredictedHomeScore]], "Y", "N")))</f>
        <v>_</v>
      </c>
      <c r="R849" s="2"/>
      <c r="S849" s="2" t="str">
        <f t="shared" si="71"/>
        <v>_</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0</v>
      </c>
      <c r="AC849" s="32">
        <f>(($AX$11)*IF(Table2[[#This Row],[CorrectWinnerPrediction]]="Y", 1, 0))+(($AX$12)*IF(Table2[[#This Row],[CorrectAwayScorePrediction]]="Y", 1, 0))+(($AX$13)*IF(Table2[[#This Row],[CorrectHomeScorePrediction]]="Y", 1, 0))</f>
        <v>0</v>
      </c>
      <c r="AD8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0</v>
      </c>
      <c r="AI849" s="2">
        <f t="shared" si="73"/>
        <v>0</v>
      </c>
      <c r="AJ849" s="2"/>
      <c r="AK849" s="2"/>
      <c r="AL849" s="2">
        <f>IF(Table2[[#This Row],[GameIsOver]]=0,0,IF(Table2[[#This Row],[ActualWinner]]=Table2[[#This Row],[AwayTeam]], 1, 0))</f>
        <v>0</v>
      </c>
      <c r="AM849" s="2">
        <f>IF(Table2[[#This Row],[GameIsOver]]=0,0,IF(Table2[[#This Row],[ActualWinner]]=Table2[[#This Row],[HomeTeam]], 1, 0))</f>
        <v>0</v>
      </c>
      <c r="AN849" s="2">
        <f>IF(IFERROR(FIND(Table2[[#This Row],[AwayTeam]], _xlfn.TEXTJOIN(";", 1, $AV$31:$AV$40)), 0) &gt; 0, 1, 0) + IF(IFERROR(FIND(Table2[[#This Row],[HomeTeam]], _xlfn.TEXTJOIN(";", 1, $AV$31:$AV$40)), 0) &gt; 0, 1, 0)</f>
        <v>1</v>
      </c>
    </row>
    <row r="850" spans="1:40" x14ac:dyDescent="0.25">
      <c r="B850" s="4">
        <v>45692</v>
      </c>
      <c r="C850" s="7" t="s">
        <v>959</v>
      </c>
      <c r="D850" s="2" t="s">
        <v>32</v>
      </c>
      <c r="E850" s="2" t="s">
        <v>21</v>
      </c>
      <c r="F850" s="2"/>
      <c r="G850" s="2"/>
      <c r="H850" s="2" t="str">
        <f t="shared" si="69"/>
        <v>_</v>
      </c>
      <c r="I850" s="2"/>
      <c r="J850" s="2"/>
      <c r="K850" s="2"/>
      <c r="L850" s="2" t="str">
        <f t="shared" si="70"/>
        <v>_</v>
      </c>
      <c r="M850" s="2"/>
      <c r="N850" s="2">
        <f>IF(ISBLANK(Table2[[#This Row],[ActualResult]]), 0, 1)</f>
        <v>0</v>
      </c>
      <c r="O850" s="2" t="str">
        <f>IF(ISBLANK(Table2[[#This Row],[ActualResult]]), "_", IF(Table2[[#This Row],[ActualWinner]]=Table2[[#This Row],[PredictedWinner]], "Y", "N"))</f>
        <v>_</v>
      </c>
      <c r="P850" s="2" t="str">
        <f>IF(Table2[[#This Row],[ActualAwayScore]]&gt;Table2[[#This Row],[PredictedAwayScore]], "N", IF(ISBLANK(Table2[[#This Row],[ActualResult]]), "_", IF(Table2[[#This Row],[ActualAwayScore]]=Table2[[#This Row],[PredictedAwayScore]], "Y", "N")))</f>
        <v>_</v>
      </c>
      <c r="Q850" s="2" t="str">
        <f>IF(Table2[[#This Row],[ActualHomeScore]]&gt;Table2[[#This Row],[PredictedHomeScore]],"N", IF(ISBLANK(Table2[[#This Row],[ActualResult]]), "_", IF(Table2[[#This Row],[ActualHomeScore]]=Table2[[#This Row],[PredictedHomeScore]], "Y", "N")))</f>
        <v>_</v>
      </c>
      <c r="R850" s="2"/>
      <c r="S850" s="2" t="str">
        <f t="shared" si="71"/>
        <v>_</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0</v>
      </c>
      <c r="AB850" s="2">
        <f>IF(Table2[[#This Row],[GameIsOver]]= 0, 0, IF(Table2[[#This Row],[ActualWinner]]=Table2[[#This Row],[HomeTeam]], 2, IF(OR(Table2[[#This Row],[ActualResult]]="OT", Table2[[#This Row],[ActualResult]]="SO"), 1, 0)))</f>
        <v>0</v>
      </c>
      <c r="AC850" s="32">
        <f>(($AX$11)*IF(Table2[[#This Row],[CorrectWinnerPrediction]]="Y", 1, 0))+(($AX$12)*IF(Table2[[#This Row],[CorrectAwayScorePrediction]]="Y", 1, 0))+(($AX$13)*IF(Table2[[#This Row],[CorrectHomeScorePrediction]]="Y", 1, 0))</f>
        <v>0</v>
      </c>
      <c r="AD8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0</v>
      </c>
      <c r="AG850" s="2">
        <f>Table2[[#This Row],[ActualHomeScore]]-Table2[[#This Row],[PredictedHomeScore]]</f>
        <v>0</v>
      </c>
      <c r="AH850" s="2">
        <f t="shared" si="72"/>
        <v>0</v>
      </c>
      <c r="AI850" s="2">
        <f t="shared" si="73"/>
        <v>0</v>
      </c>
      <c r="AJ850" s="2"/>
      <c r="AK850" s="2"/>
      <c r="AL850" s="2">
        <f>IF(Table2[[#This Row],[GameIsOver]]=0,0,IF(Table2[[#This Row],[ActualWinner]]=Table2[[#This Row],[AwayTeam]], 1, 0))</f>
        <v>0</v>
      </c>
      <c r="AM850" s="2">
        <f>IF(Table2[[#This Row],[GameIsOver]]=0,0,IF(Table2[[#This Row],[ActualWinner]]=Table2[[#This Row],[HomeTeam]], 1, 0))</f>
        <v>0</v>
      </c>
      <c r="AN850" s="2">
        <f>IF(IFERROR(FIND(Table2[[#This Row],[AwayTeam]], _xlfn.TEXTJOIN(";", 1, $AV$31:$AV$40)), 0) &gt; 0, 1, 0) + IF(IFERROR(FIND(Table2[[#This Row],[HomeTeam]], _xlfn.TEXTJOIN(";", 1, $AV$31:$AV$40)), 0) &gt; 0, 1, 0)</f>
        <v>0</v>
      </c>
    </row>
    <row r="851" spans="1:40" x14ac:dyDescent="0.25">
      <c r="B851" s="4">
        <v>45692</v>
      </c>
      <c r="C851" s="7" t="s">
        <v>960</v>
      </c>
      <c r="D851" s="2" t="s">
        <v>14</v>
      </c>
      <c r="E851" s="2" t="s">
        <v>46</v>
      </c>
      <c r="F851" s="2"/>
      <c r="G851" s="2"/>
      <c r="H851" s="2" t="str">
        <f t="shared" si="69"/>
        <v>_</v>
      </c>
      <c r="I851" s="2"/>
      <c r="J851" s="2"/>
      <c r="K851" s="2"/>
      <c r="L851" s="2" t="str">
        <f t="shared" si="70"/>
        <v>_</v>
      </c>
      <c r="M851" s="2"/>
      <c r="N851" s="2">
        <f>IF(ISBLANK(Table2[[#This Row],[ActualResult]]), 0, 1)</f>
        <v>0</v>
      </c>
      <c r="O851" s="2" t="str">
        <f>IF(ISBLANK(Table2[[#This Row],[ActualResult]]), "_", IF(Table2[[#This Row],[ActualWinner]]=Table2[[#This Row],[PredictedWinner]], "Y", "N"))</f>
        <v>_</v>
      </c>
      <c r="P851" s="2" t="str">
        <f>IF(Table2[[#This Row],[ActualAwayScore]]&gt;Table2[[#This Row],[PredictedAwayScore]], "N", IF(ISBLANK(Table2[[#This Row],[ActualResult]]), "_", IF(Table2[[#This Row],[ActualAwayScore]]=Table2[[#This Row],[PredictedAwayScore]], "Y", "N")))</f>
        <v>_</v>
      </c>
      <c r="Q851" s="2" t="str">
        <f>IF(Table2[[#This Row],[ActualHomeScore]]&gt;Table2[[#This Row],[PredictedHomeScore]],"N", IF(ISBLANK(Table2[[#This Row],[ActualResult]]), "_", IF(Table2[[#This Row],[ActualHomeScore]]=Table2[[#This Row],[PredictedHomeScore]], "Y", "N")))</f>
        <v>_</v>
      </c>
      <c r="R851" s="2"/>
      <c r="S851" s="2" t="str">
        <f t="shared" si="71"/>
        <v>_</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0</v>
      </c>
      <c r="AC851" s="32">
        <f>(($AX$11)*IF(Table2[[#This Row],[CorrectWinnerPrediction]]="Y", 1, 0))+(($AX$12)*IF(Table2[[#This Row],[CorrectAwayScorePrediction]]="Y", 1, 0))+(($AX$13)*IF(Table2[[#This Row],[CorrectHomeScorePrediction]]="Y", 1, 0))</f>
        <v>0</v>
      </c>
      <c r="AD8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0</v>
      </c>
      <c r="AG851" s="2">
        <f>Table2[[#This Row],[ActualHomeScore]]-Table2[[#This Row],[PredictedHomeScore]]</f>
        <v>0</v>
      </c>
      <c r="AH851" s="2">
        <f t="shared" si="72"/>
        <v>0</v>
      </c>
      <c r="AI851" s="2">
        <f t="shared" si="73"/>
        <v>0</v>
      </c>
      <c r="AJ851" s="2"/>
      <c r="AK851" s="2"/>
      <c r="AL851" s="2">
        <f>IF(Table2[[#This Row],[GameIsOver]]=0,0,IF(Table2[[#This Row],[ActualWinner]]=Table2[[#This Row],[AwayTeam]], 1, 0))</f>
        <v>0</v>
      </c>
      <c r="AM851" s="2">
        <f>IF(Table2[[#This Row],[GameIsOver]]=0,0,IF(Table2[[#This Row],[ActualWinner]]=Table2[[#This Row],[HomeTeam]], 1, 0))</f>
        <v>0</v>
      </c>
      <c r="AN851" s="2">
        <f>IF(IFERROR(FIND(Table2[[#This Row],[AwayTeam]], _xlfn.TEXTJOIN(";", 1, $AV$31:$AV$40)), 0) &gt; 0, 1, 0) + IF(IFERROR(FIND(Table2[[#This Row],[HomeTeam]], _xlfn.TEXTJOIN(";", 1, $AV$31:$AV$40)), 0) &gt; 0, 1, 0)</f>
        <v>0</v>
      </c>
    </row>
    <row r="852" spans="1:40" x14ac:dyDescent="0.25">
      <c r="B852" s="4">
        <v>45692</v>
      </c>
      <c r="C852" s="7" t="s">
        <v>961</v>
      </c>
      <c r="D852" s="2" t="s">
        <v>27</v>
      </c>
      <c r="E852" s="2" t="s">
        <v>33</v>
      </c>
      <c r="F852" s="2"/>
      <c r="G852" s="2"/>
      <c r="H852" s="2" t="str">
        <f t="shared" si="69"/>
        <v>_</v>
      </c>
      <c r="I852" s="2"/>
      <c r="J852" s="2"/>
      <c r="K852" s="2"/>
      <c r="L852" s="2" t="str">
        <f t="shared" si="70"/>
        <v>_</v>
      </c>
      <c r="M852" s="2"/>
      <c r="N852" s="2">
        <f>IF(ISBLANK(Table2[[#This Row],[ActualResult]]), 0, 1)</f>
        <v>0</v>
      </c>
      <c r="O852" s="2" t="str">
        <f>IF(ISBLANK(Table2[[#This Row],[ActualResult]]), "_", IF(Table2[[#This Row],[ActualWinner]]=Table2[[#This Row],[PredictedWinner]], "Y", "N"))</f>
        <v>_</v>
      </c>
      <c r="P852" s="2" t="str">
        <f>IF(Table2[[#This Row],[ActualAwayScore]]&gt;Table2[[#This Row],[PredictedAwayScore]], "N", IF(ISBLANK(Table2[[#This Row],[ActualResult]]), "_", IF(Table2[[#This Row],[ActualAwayScore]]=Table2[[#This Row],[PredictedAwayScore]], "Y", "N")))</f>
        <v>_</v>
      </c>
      <c r="Q852" s="2" t="str">
        <f>IF(Table2[[#This Row],[ActualHomeScore]]&gt;Table2[[#This Row],[PredictedHomeScore]],"N", IF(ISBLANK(Table2[[#This Row],[ActualResult]]), "_", IF(Table2[[#This Row],[ActualHomeScore]]=Table2[[#This Row],[PredictedHomeScore]], "Y", "N")))</f>
        <v>_</v>
      </c>
      <c r="R852" s="2"/>
      <c r="S852" s="2" t="str">
        <f t="shared" si="71"/>
        <v>_</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0</v>
      </c>
      <c r="AC852" s="32">
        <f>(($AX$11)*IF(Table2[[#This Row],[CorrectWinnerPrediction]]="Y", 1, 0))+(($AX$12)*IF(Table2[[#This Row],[CorrectAwayScorePrediction]]="Y", 1, 0))+(($AX$13)*IF(Table2[[#This Row],[CorrectHomeScorePrediction]]="Y", 1, 0))</f>
        <v>0</v>
      </c>
      <c r="AD8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0</v>
      </c>
      <c r="AG852" s="2">
        <f>Table2[[#This Row],[ActualHomeScore]]-Table2[[#This Row],[PredictedHomeScore]]</f>
        <v>0</v>
      </c>
      <c r="AH852" s="2">
        <f t="shared" si="72"/>
        <v>0</v>
      </c>
      <c r="AI852" s="2">
        <f t="shared" si="73"/>
        <v>0</v>
      </c>
      <c r="AJ852" s="2"/>
      <c r="AK852" s="2"/>
      <c r="AL852" s="2">
        <f>IF(Table2[[#This Row],[GameIsOver]]=0,0,IF(Table2[[#This Row],[ActualWinner]]=Table2[[#This Row],[AwayTeam]], 1, 0))</f>
        <v>0</v>
      </c>
      <c r="AM852" s="2">
        <f>IF(Table2[[#This Row],[GameIsOver]]=0,0,IF(Table2[[#This Row],[ActualWinner]]=Table2[[#This Row],[HomeTeam]], 1, 0))</f>
        <v>0</v>
      </c>
      <c r="AN852" s="2">
        <f>IF(IFERROR(FIND(Table2[[#This Row],[AwayTeam]], _xlfn.TEXTJOIN(";", 1, $AV$31:$AV$40)), 0) &gt; 0, 1, 0) + IF(IFERROR(FIND(Table2[[#This Row],[HomeTeam]], _xlfn.TEXTJOIN(";", 1, $AV$31:$AV$40)), 0) &gt; 0, 1, 0)</f>
        <v>0</v>
      </c>
    </row>
    <row r="853" spans="1:40" x14ac:dyDescent="0.25">
      <c r="B853" s="4">
        <v>45692</v>
      </c>
      <c r="C853" s="7" t="s">
        <v>962</v>
      </c>
      <c r="D853" s="2" t="s">
        <v>23</v>
      </c>
      <c r="E853" s="2" t="s">
        <v>13</v>
      </c>
      <c r="F853" s="2"/>
      <c r="G853" s="2"/>
      <c r="H853" s="2" t="str">
        <f t="shared" si="69"/>
        <v>_</v>
      </c>
      <c r="I853" s="2"/>
      <c r="J853" s="2"/>
      <c r="K853" s="2"/>
      <c r="L853" s="2" t="str">
        <f t="shared" si="70"/>
        <v>_</v>
      </c>
      <c r="M853" s="2"/>
      <c r="N853" s="2">
        <f>IF(ISBLANK(Table2[[#This Row],[ActualResult]]), 0, 1)</f>
        <v>0</v>
      </c>
      <c r="O853" s="2" t="str">
        <f>IF(ISBLANK(Table2[[#This Row],[ActualResult]]), "_", IF(Table2[[#This Row],[ActualWinner]]=Table2[[#This Row],[PredictedWinner]], "Y", "N"))</f>
        <v>_</v>
      </c>
      <c r="P853" s="2" t="str">
        <f>IF(Table2[[#This Row],[ActualAwayScore]]&gt;Table2[[#This Row],[PredictedAwayScore]], "N", IF(ISBLANK(Table2[[#This Row],[ActualResult]]), "_", IF(Table2[[#This Row],[ActualAwayScore]]=Table2[[#This Row],[PredictedAwayScore]], "Y", "N")))</f>
        <v>_</v>
      </c>
      <c r="Q853" s="2" t="str">
        <f>IF(Table2[[#This Row],[ActualHomeScore]]&gt;Table2[[#This Row],[PredictedHomeScore]],"N", IF(ISBLANK(Table2[[#This Row],[ActualResult]]), "_", IF(Table2[[#This Row],[ActualHomeScore]]=Table2[[#This Row],[PredictedHomeScore]], "Y", "N")))</f>
        <v>_</v>
      </c>
      <c r="R853" s="2"/>
      <c r="S853" s="2" t="str">
        <f t="shared" si="71"/>
        <v>_</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0</v>
      </c>
      <c r="AB853" s="2">
        <f>IF(Table2[[#This Row],[GameIsOver]]= 0, 0, IF(Table2[[#This Row],[ActualWinner]]=Table2[[#This Row],[HomeTeam]], 2, IF(OR(Table2[[#This Row],[ActualResult]]="OT", Table2[[#This Row],[ActualResult]]="SO"), 1, 0)))</f>
        <v>0</v>
      </c>
      <c r="AC853" s="32">
        <f>(($AX$11)*IF(Table2[[#This Row],[CorrectWinnerPrediction]]="Y", 1, 0))+(($AX$12)*IF(Table2[[#This Row],[CorrectAwayScorePrediction]]="Y", 1, 0))+(($AX$13)*IF(Table2[[#This Row],[CorrectHomeScorePrediction]]="Y", 1, 0))</f>
        <v>0</v>
      </c>
      <c r="AD8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0</v>
      </c>
      <c r="AG853" s="2">
        <f>Table2[[#This Row],[ActualHomeScore]]-Table2[[#This Row],[PredictedHomeScore]]</f>
        <v>0</v>
      </c>
      <c r="AH853" s="2">
        <f t="shared" si="72"/>
        <v>0</v>
      </c>
      <c r="AI853" s="2">
        <f t="shared" si="73"/>
        <v>0</v>
      </c>
      <c r="AJ853" s="2"/>
      <c r="AK853" s="2"/>
      <c r="AL853" s="2">
        <f>IF(Table2[[#This Row],[GameIsOver]]=0,0,IF(Table2[[#This Row],[ActualWinner]]=Table2[[#This Row],[AwayTeam]], 1, 0))</f>
        <v>0</v>
      </c>
      <c r="AM853" s="2">
        <f>IF(Table2[[#This Row],[GameIsOver]]=0,0,IF(Table2[[#This Row],[ActualWinner]]=Table2[[#This Row],[HomeTeam]], 1, 0))</f>
        <v>0</v>
      </c>
      <c r="AN853" s="2">
        <f>IF(IFERROR(FIND(Table2[[#This Row],[AwayTeam]], _xlfn.TEXTJOIN(";", 1, $AV$31:$AV$40)), 0) &gt; 0, 1, 0) + IF(IFERROR(FIND(Table2[[#This Row],[HomeTeam]], _xlfn.TEXTJOIN(";", 1, $AV$31:$AV$40)), 0) &gt; 0, 1, 0)</f>
        <v>1</v>
      </c>
    </row>
    <row r="854" spans="1:40" x14ac:dyDescent="0.25">
      <c r="B854" s="4">
        <v>45692</v>
      </c>
      <c r="C854" s="7" t="s">
        <v>963</v>
      </c>
      <c r="D854" s="2" t="s">
        <v>44</v>
      </c>
      <c r="E854" s="2" t="s">
        <v>22</v>
      </c>
      <c r="F854" s="2"/>
      <c r="G854" s="2"/>
      <c r="H854" s="2" t="str">
        <f t="shared" si="69"/>
        <v>_</v>
      </c>
      <c r="I854" s="2"/>
      <c r="J854" s="2"/>
      <c r="K854" s="2"/>
      <c r="L854" s="2" t="str">
        <f t="shared" si="70"/>
        <v>_</v>
      </c>
      <c r="M854" s="2"/>
      <c r="N854" s="2">
        <f>IF(ISBLANK(Table2[[#This Row],[ActualResult]]), 0, 1)</f>
        <v>0</v>
      </c>
      <c r="O854" s="2" t="str">
        <f>IF(ISBLANK(Table2[[#This Row],[ActualResult]]), "_", IF(Table2[[#This Row],[ActualWinner]]=Table2[[#This Row],[PredictedWinner]], "Y", "N"))</f>
        <v>_</v>
      </c>
      <c r="P854" s="2" t="str">
        <f>IF(Table2[[#This Row],[ActualAwayScore]]&gt;Table2[[#This Row],[PredictedAwayScore]], "N", IF(ISBLANK(Table2[[#This Row],[ActualResult]]), "_", IF(Table2[[#This Row],[ActualAwayScore]]=Table2[[#This Row],[PredictedAwayScore]], "Y", "N")))</f>
        <v>_</v>
      </c>
      <c r="Q854" s="2" t="str">
        <f>IF(Table2[[#This Row],[ActualHomeScore]]&gt;Table2[[#This Row],[PredictedHomeScore]],"N", IF(ISBLANK(Table2[[#This Row],[ActualResult]]), "_", IF(Table2[[#This Row],[ActualHomeScore]]=Table2[[#This Row],[PredictedHomeScore]], "Y", "N")))</f>
        <v>_</v>
      </c>
      <c r="R854" s="2"/>
      <c r="S854" s="2" t="str">
        <f t="shared" si="71"/>
        <v>_</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0</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0</v>
      </c>
      <c r="AC854" s="32">
        <f>(($AX$11)*IF(Table2[[#This Row],[CorrectWinnerPrediction]]="Y", 1, 0))+(($AX$12)*IF(Table2[[#This Row],[CorrectAwayScorePrediction]]="Y", 1, 0))+(($AX$13)*IF(Table2[[#This Row],[CorrectHomeScorePrediction]]="Y", 1, 0))</f>
        <v>0</v>
      </c>
      <c r="AD8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0</v>
      </c>
      <c r="AG854" s="2">
        <f>Table2[[#This Row],[ActualHomeScore]]-Table2[[#This Row],[PredictedHomeScore]]</f>
        <v>0</v>
      </c>
      <c r="AH854" s="2">
        <f t="shared" si="72"/>
        <v>0</v>
      </c>
      <c r="AI854" s="2">
        <f t="shared" si="73"/>
        <v>0</v>
      </c>
      <c r="AJ854" s="2"/>
      <c r="AK854" s="2"/>
      <c r="AL854" s="2">
        <f>IF(Table2[[#This Row],[GameIsOver]]=0,0,IF(Table2[[#This Row],[ActualWinner]]=Table2[[#This Row],[AwayTeam]], 1, 0))</f>
        <v>0</v>
      </c>
      <c r="AM854" s="2">
        <f>IF(Table2[[#This Row],[GameIsOver]]=0,0,IF(Table2[[#This Row],[ActualWinner]]=Table2[[#This Row],[HomeTeam]], 1, 0))</f>
        <v>0</v>
      </c>
      <c r="AN854" s="2">
        <f>IF(IFERROR(FIND(Table2[[#This Row],[AwayTeam]], _xlfn.TEXTJOIN(";", 1, $AV$31:$AV$40)), 0) &gt; 0, 1, 0) + IF(IFERROR(FIND(Table2[[#This Row],[HomeTeam]], _xlfn.TEXTJOIN(";", 1, $AV$31:$AV$40)), 0) &gt; 0, 1, 0)</f>
        <v>1</v>
      </c>
    </row>
    <row r="855" spans="1:40" x14ac:dyDescent="0.25">
      <c r="B855" s="4">
        <v>45692</v>
      </c>
      <c r="C855" s="7" t="s">
        <v>964</v>
      </c>
      <c r="D855" s="2" t="s">
        <v>18</v>
      </c>
      <c r="E855" s="2" t="s">
        <v>24</v>
      </c>
      <c r="F855" s="2"/>
      <c r="G855" s="2"/>
      <c r="H855" s="2" t="str">
        <f t="shared" si="69"/>
        <v>_</v>
      </c>
      <c r="I855" s="2"/>
      <c r="J855" s="2"/>
      <c r="K855" s="2"/>
      <c r="L855" s="2" t="str">
        <f t="shared" si="70"/>
        <v>_</v>
      </c>
      <c r="M855" s="2"/>
      <c r="N855" s="2">
        <f>IF(ISBLANK(Table2[[#This Row],[ActualResult]]), 0, 1)</f>
        <v>0</v>
      </c>
      <c r="O855" s="2" t="str">
        <f>IF(ISBLANK(Table2[[#This Row],[ActualResult]]), "_", IF(Table2[[#This Row],[ActualWinner]]=Table2[[#This Row],[PredictedWinner]], "Y", "N"))</f>
        <v>_</v>
      </c>
      <c r="P855" s="2" t="str">
        <f>IF(Table2[[#This Row],[ActualAwayScore]]&gt;Table2[[#This Row],[PredictedAwayScore]], "N", IF(ISBLANK(Table2[[#This Row],[ActualResult]]), "_", IF(Table2[[#This Row],[ActualAwayScore]]=Table2[[#This Row],[PredictedAwayScore]], "Y", "N")))</f>
        <v>_</v>
      </c>
      <c r="Q855" s="2" t="str">
        <f>IF(Table2[[#This Row],[ActualHomeScore]]&gt;Table2[[#This Row],[PredictedHomeScore]],"N", IF(ISBLANK(Table2[[#This Row],[ActualResult]]), "_", IF(Table2[[#This Row],[ActualHomeScore]]=Table2[[#This Row],[PredictedHomeScore]], "Y", "N")))</f>
        <v>_</v>
      </c>
      <c r="R855" s="2"/>
      <c r="S855" s="2" t="str">
        <f t="shared" si="71"/>
        <v>_</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0</v>
      </c>
      <c r="AB855" s="2">
        <f>IF(Table2[[#This Row],[GameIsOver]]= 0, 0, IF(Table2[[#This Row],[ActualWinner]]=Table2[[#This Row],[HomeTeam]], 2, IF(OR(Table2[[#This Row],[ActualResult]]="OT", Table2[[#This Row],[ActualResult]]="SO"), 1, 0)))</f>
        <v>0</v>
      </c>
      <c r="AC855" s="32">
        <f>(($AX$11)*IF(Table2[[#This Row],[CorrectWinnerPrediction]]="Y", 1, 0))+(($AX$12)*IF(Table2[[#This Row],[CorrectAwayScorePrediction]]="Y", 1, 0))+(($AX$13)*IF(Table2[[#This Row],[CorrectHomeScorePrediction]]="Y", 1, 0))</f>
        <v>0</v>
      </c>
      <c r="AD8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0</v>
      </c>
      <c r="AG855" s="2">
        <f>Table2[[#This Row],[ActualHomeScore]]-Table2[[#This Row],[PredictedHomeScore]]</f>
        <v>0</v>
      </c>
      <c r="AH855" s="2">
        <f t="shared" si="72"/>
        <v>0</v>
      </c>
      <c r="AI855" s="2">
        <f t="shared" si="73"/>
        <v>0</v>
      </c>
      <c r="AJ855" s="2"/>
      <c r="AK855" s="2"/>
      <c r="AL855" s="2">
        <f>IF(Table2[[#This Row],[GameIsOver]]=0,0,IF(Table2[[#This Row],[ActualWinner]]=Table2[[#This Row],[AwayTeam]], 1, 0))</f>
        <v>0</v>
      </c>
      <c r="AM855" s="2">
        <f>IF(Table2[[#This Row],[GameIsOver]]=0,0,IF(Table2[[#This Row],[ActualWinner]]=Table2[[#This Row],[HomeTeam]], 1, 0))</f>
        <v>0</v>
      </c>
      <c r="AN855" s="2">
        <f>IF(IFERROR(FIND(Table2[[#This Row],[AwayTeam]], _xlfn.TEXTJOIN(";", 1, $AV$31:$AV$40)), 0) &gt; 0, 1, 0) + IF(IFERROR(FIND(Table2[[#This Row],[HomeTeam]], _xlfn.TEXTJOIN(";", 1, $AV$31:$AV$40)), 0) &gt; 0, 1, 0)</f>
        <v>2</v>
      </c>
    </row>
    <row r="856" spans="1:40" x14ac:dyDescent="0.25">
      <c r="B856" s="4">
        <v>45692</v>
      </c>
      <c r="C856" s="7" t="s">
        <v>965</v>
      </c>
      <c r="D856" s="2" t="s">
        <v>45</v>
      </c>
      <c r="E856" s="2" t="s">
        <v>15</v>
      </c>
      <c r="F856" s="2"/>
      <c r="G856" s="2"/>
      <c r="H856" s="2" t="str">
        <f t="shared" si="69"/>
        <v>_</v>
      </c>
      <c r="I856" s="2"/>
      <c r="J856" s="2"/>
      <c r="K856" s="2"/>
      <c r="L856" s="2" t="str">
        <f t="shared" si="70"/>
        <v>_</v>
      </c>
      <c r="M856" s="2"/>
      <c r="N856" s="2">
        <f>IF(ISBLANK(Table2[[#This Row],[ActualResult]]), 0, 1)</f>
        <v>0</v>
      </c>
      <c r="O856" s="2" t="str">
        <f>IF(ISBLANK(Table2[[#This Row],[ActualResult]]), "_", IF(Table2[[#This Row],[ActualWinner]]=Table2[[#This Row],[PredictedWinner]], "Y", "N"))</f>
        <v>_</v>
      </c>
      <c r="P856" s="2" t="str">
        <f>IF(Table2[[#This Row],[ActualAwayScore]]&gt;Table2[[#This Row],[PredictedAwayScore]], "N", IF(ISBLANK(Table2[[#This Row],[ActualResult]]), "_", IF(Table2[[#This Row],[ActualAwayScore]]=Table2[[#This Row],[PredictedAwayScore]], "Y", "N")))</f>
        <v>_</v>
      </c>
      <c r="Q856" s="2" t="str">
        <f>IF(Table2[[#This Row],[ActualHomeScore]]&gt;Table2[[#This Row],[PredictedHomeScore]],"N", IF(ISBLANK(Table2[[#This Row],[ActualResult]]), "_", IF(Table2[[#This Row],[ActualHomeScore]]=Table2[[#This Row],[PredictedHomeScore]], "Y", "N")))</f>
        <v>_</v>
      </c>
      <c r="R856" s="2"/>
      <c r="S856" s="2" t="str">
        <f t="shared" si="71"/>
        <v>_</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0</v>
      </c>
      <c r="AB856" s="2">
        <f>IF(Table2[[#This Row],[GameIsOver]]= 0, 0, IF(Table2[[#This Row],[ActualWinner]]=Table2[[#This Row],[HomeTeam]], 2, IF(OR(Table2[[#This Row],[ActualResult]]="OT", Table2[[#This Row],[ActualResult]]="SO"), 1, 0)))</f>
        <v>0</v>
      </c>
      <c r="AC856" s="32">
        <f>(($AX$11)*IF(Table2[[#This Row],[CorrectWinnerPrediction]]="Y", 1, 0))+(($AX$12)*IF(Table2[[#This Row],[CorrectAwayScorePrediction]]="Y", 1, 0))+(($AX$13)*IF(Table2[[#This Row],[CorrectHomeScorePrediction]]="Y", 1, 0))</f>
        <v>0</v>
      </c>
      <c r="AD8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0</v>
      </c>
      <c r="AH856" s="2">
        <f t="shared" si="72"/>
        <v>0</v>
      </c>
      <c r="AI856" s="2">
        <f t="shared" si="73"/>
        <v>0</v>
      </c>
      <c r="AJ856" s="2"/>
      <c r="AK856" s="2"/>
      <c r="AL856" s="2">
        <f>IF(Table2[[#This Row],[GameIsOver]]=0,0,IF(Table2[[#This Row],[ActualWinner]]=Table2[[#This Row],[AwayTeam]], 1, 0))</f>
        <v>0</v>
      </c>
      <c r="AM856" s="2">
        <f>IF(Table2[[#This Row],[GameIsOver]]=0,0,IF(Table2[[#This Row],[ActualWinner]]=Table2[[#This Row],[HomeTeam]], 1, 0))</f>
        <v>0</v>
      </c>
      <c r="AN856" s="2">
        <f>IF(IFERROR(FIND(Table2[[#This Row],[AwayTeam]], _xlfn.TEXTJOIN(";", 1, $AV$31:$AV$40)), 0) &gt; 0, 1, 0) + IF(IFERROR(FIND(Table2[[#This Row],[HomeTeam]], _xlfn.TEXTJOIN(";", 1, $AV$31:$AV$40)), 0) &gt; 0, 1, 0)</f>
        <v>0</v>
      </c>
    </row>
    <row r="857" spans="1:40" x14ac:dyDescent="0.25">
      <c r="B857" s="4">
        <v>45692</v>
      </c>
      <c r="C857" s="7" t="s">
        <v>966</v>
      </c>
      <c r="D857" s="2" t="s">
        <v>26</v>
      </c>
      <c r="E857" s="2" t="s">
        <v>25</v>
      </c>
      <c r="F857" s="2"/>
      <c r="G857" s="2"/>
      <c r="H857" s="2" t="str">
        <f t="shared" si="69"/>
        <v>_</v>
      </c>
      <c r="I857" s="2"/>
      <c r="J857" s="2"/>
      <c r="K857" s="2"/>
      <c r="L857" s="2" t="str">
        <f t="shared" si="70"/>
        <v>_</v>
      </c>
      <c r="M857" s="2"/>
      <c r="N857" s="2">
        <f>IF(ISBLANK(Table2[[#This Row],[ActualResult]]), 0, 1)</f>
        <v>0</v>
      </c>
      <c r="O857" s="2" t="str">
        <f>IF(ISBLANK(Table2[[#This Row],[ActualResult]]), "_", IF(Table2[[#This Row],[ActualWinner]]=Table2[[#This Row],[PredictedWinner]], "Y", "N"))</f>
        <v>_</v>
      </c>
      <c r="P857" s="2" t="str">
        <f>IF(Table2[[#This Row],[ActualAwayScore]]&gt;Table2[[#This Row],[PredictedAwayScore]], "N", IF(ISBLANK(Table2[[#This Row],[ActualResult]]), "_", IF(Table2[[#This Row],[ActualAwayScore]]=Table2[[#This Row],[PredictedAwayScore]], "Y", "N")))</f>
        <v>_</v>
      </c>
      <c r="Q857" s="2" t="str">
        <f>IF(Table2[[#This Row],[ActualHomeScore]]&gt;Table2[[#This Row],[PredictedHomeScore]],"N", IF(ISBLANK(Table2[[#This Row],[ActualResult]]), "_", IF(Table2[[#This Row],[ActualHomeScore]]=Table2[[#This Row],[PredictedHomeScore]], "Y", "N")))</f>
        <v>_</v>
      </c>
      <c r="R857" s="2"/>
      <c r="S857" s="2" t="str">
        <f t="shared" si="71"/>
        <v>_</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0</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0</v>
      </c>
      <c r="AC857" s="32">
        <f>(($AX$11)*IF(Table2[[#This Row],[CorrectWinnerPrediction]]="Y", 1, 0))+(($AX$12)*IF(Table2[[#This Row],[CorrectAwayScorePrediction]]="Y", 1, 0))+(($AX$13)*IF(Table2[[#This Row],[CorrectHomeScorePrediction]]="Y", 1, 0))</f>
        <v>0</v>
      </c>
      <c r="AD8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0</v>
      </c>
      <c r="AG857" s="2">
        <f>Table2[[#This Row],[ActualHomeScore]]-Table2[[#This Row],[PredictedHomeScore]]</f>
        <v>0</v>
      </c>
      <c r="AH857" s="2">
        <f t="shared" si="72"/>
        <v>0</v>
      </c>
      <c r="AI857" s="2">
        <f t="shared" si="73"/>
        <v>0</v>
      </c>
      <c r="AJ857" s="2"/>
      <c r="AK857" s="2"/>
      <c r="AL857" s="2">
        <f>IF(Table2[[#This Row],[GameIsOver]]=0,0,IF(Table2[[#This Row],[ActualWinner]]=Table2[[#This Row],[AwayTeam]], 1, 0))</f>
        <v>0</v>
      </c>
      <c r="AM857" s="2">
        <f>IF(Table2[[#This Row],[GameIsOver]]=0,0,IF(Table2[[#This Row],[ActualWinner]]=Table2[[#This Row],[HomeTeam]], 1, 0))</f>
        <v>0</v>
      </c>
      <c r="AN857" s="2">
        <f>IF(IFERROR(FIND(Table2[[#This Row],[AwayTeam]], _xlfn.TEXTJOIN(";", 1, $AV$31:$AV$40)), 0) &gt; 0, 1, 0) + IF(IFERROR(FIND(Table2[[#This Row],[HomeTeam]], _xlfn.TEXTJOIN(";", 1, $AV$31:$AV$40)), 0) &gt; 0, 1, 0)</f>
        <v>1</v>
      </c>
    </row>
    <row r="858" spans="1:40" x14ac:dyDescent="0.25">
      <c r="B858" s="4">
        <v>45692</v>
      </c>
      <c r="C858" s="7" t="s">
        <v>968</v>
      </c>
      <c r="D858" s="2" t="s">
        <v>34</v>
      </c>
      <c r="E858" s="2" t="s">
        <v>47</v>
      </c>
      <c r="F858" s="2"/>
      <c r="G858" s="2"/>
      <c r="H858" s="2" t="str">
        <f t="shared" si="69"/>
        <v>_</v>
      </c>
      <c r="I858" s="2"/>
      <c r="J858" s="2"/>
      <c r="K858" s="2"/>
      <c r="L858" s="2" t="str">
        <f t="shared" si="70"/>
        <v>_</v>
      </c>
      <c r="M858" s="2"/>
      <c r="N858" s="2">
        <f>IF(ISBLANK(Table2[[#This Row],[ActualResult]]), 0, 1)</f>
        <v>0</v>
      </c>
      <c r="O858" s="2" t="str">
        <f>IF(ISBLANK(Table2[[#This Row],[ActualResult]]), "_", IF(Table2[[#This Row],[ActualWinner]]=Table2[[#This Row],[PredictedWinner]], "Y", "N"))</f>
        <v>_</v>
      </c>
      <c r="P858" s="2" t="str">
        <f>IF(Table2[[#This Row],[ActualAwayScore]]&gt;Table2[[#This Row],[PredictedAwayScore]], "N", IF(ISBLANK(Table2[[#This Row],[ActualResult]]), "_", IF(Table2[[#This Row],[ActualAwayScore]]=Table2[[#This Row],[PredictedAwayScore]], "Y", "N")))</f>
        <v>_</v>
      </c>
      <c r="Q858" s="2" t="str">
        <f>IF(Table2[[#This Row],[ActualHomeScore]]&gt;Table2[[#This Row],[PredictedHomeScore]],"N", IF(ISBLANK(Table2[[#This Row],[ActualResult]]), "_", IF(Table2[[#This Row],[ActualHomeScore]]=Table2[[#This Row],[PredictedHomeScore]], "Y", "N")))</f>
        <v>_</v>
      </c>
      <c r="R858" s="2"/>
      <c r="S858" s="2" t="str">
        <f t="shared" si="71"/>
        <v>_</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0</v>
      </c>
      <c r="AC858" s="32">
        <f>(($AX$11)*IF(Table2[[#This Row],[CorrectWinnerPrediction]]="Y", 1, 0))+(($AX$12)*IF(Table2[[#This Row],[CorrectAwayScorePrediction]]="Y", 1, 0))+(($AX$13)*IF(Table2[[#This Row],[CorrectHomeScorePrediction]]="Y", 1, 0))</f>
        <v>0</v>
      </c>
      <c r="AD8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0</v>
      </c>
      <c r="AG858" s="2">
        <f>Table2[[#This Row],[ActualHomeScore]]-Table2[[#This Row],[PredictedHomeScore]]</f>
        <v>0</v>
      </c>
      <c r="AH858" s="2">
        <f t="shared" si="72"/>
        <v>0</v>
      </c>
      <c r="AI858" s="2">
        <f t="shared" si="73"/>
        <v>0</v>
      </c>
      <c r="AJ858" s="2"/>
      <c r="AK858" s="2"/>
      <c r="AL858" s="2">
        <f>IF(Table2[[#This Row],[GameIsOver]]=0,0,IF(Table2[[#This Row],[ActualWinner]]=Table2[[#This Row],[AwayTeam]], 1, 0))</f>
        <v>0</v>
      </c>
      <c r="AM858" s="2">
        <f>IF(Table2[[#This Row],[GameIsOver]]=0,0,IF(Table2[[#This Row],[ActualWinner]]=Table2[[#This Row],[HomeTeam]], 1, 0))</f>
        <v>0</v>
      </c>
      <c r="AN858" s="2">
        <f>IF(IFERROR(FIND(Table2[[#This Row],[AwayTeam]], _xlfn.TEXTJOIN(";", 1, $AV$31:$AV$40)), 0) &gt; 0, 1, 0) + IF(IFERROR(FIND(Table2[[#This Row],[HomeTeam]], _xlfn.TEXTJOIN(";", 1, $AV$31:$AV$40)), 0) &gt; 0, 1, 0)</f>
        <v>0</v>
      </c>
    </row>
    <row r="859" spans="1:40" x14ac:dyDescent="0.25">
      <c r="B859" s="4">
        <v>45692</v>
      </c>
      <c r="C859" s="7" t="s">
        <v>967</v>
      </c>
      <c r="D859" s="2" t="s">
        <v>31</v>
      </c>
      <c r="E859" s="2" t="s">
        <v>12</v>
      </c>
      <c r="F859" s="2"/>
      <c r="G859" s="2"/>
      <c r="H859" s="2" t="str">
        <f t="shared" si="69"/>
        <v>_</v>
      </c>
      <c r="I859" s="2"/>
      <c r="J859" s="2"/>
      <c r="K859" s="2"/>
      <c r="L859" s="2" t="str">
        <f t="shared" si="70"/>
        <v>_</v>
      </c>
      <c r="M859" s="2"/>
      <c r="N859" s="2">
        <f>IF(ISBLANK(Table2[[#This Row],[ActualResult]]), 0, 1)</f>
        <v>0</v>
      </c>
      <c r="O859" s="2" t="str">
        <f>IF(ISBLANK(Table2[[#This Row],[ActualResult]]), "_", IF(Table2[[#This Row],[ActualWinner]]=Table2[[#This Row],[PredictedWinner]], "Y", "N"))</f>
        <v>_</v>
      </c>
      <c r="P859" s="2" t="str">
        <f>IF(Table2[[#This Row],[ActualAwayScore]]&gt;Table2[[#This Row],[PredictedAwayScore]], "N", IF(ISBLANK(Table2[[#This Row],[ActualResult]]), "_", IF(Table2[[#This Row],[ActualAwayScore]]=Table2[[#This Row],[PredictedAwayScore]], "Y", "N")))</f>
        <v>_</v>
      </c>
      <c r="Q859" s="2" t="str">
        <f>IF(Table2[[#This Row],[ActualHomeScore]]&gt;Table2[[#This Row],[PredictedHomeScore]],"N", IF(ISBLANK(Table2[[#This Row],[ActualResult]]), "_", IF(Table2[[#This Row],[ActualHomeScore]]=Table2[[#This Row],[PredictedHomeScore]], "Y", "N")))</f>
        <v>_</v>
      </c>
      <c r="R859" s="2"/>
      <c r="S859" s="2" t="str">
        <f t="shared" si="71"/>
        <v>_</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0</v>
      </c>
      <c r="AB859" s="2">
        <f>IF(Table2[[#This Row],[GameIsOver]]= 0, 0, IF(Table2[[#This Row],[ActualWinner]]=Table2[[#This Row],[HomeTeam]], 2, IF(OR(Table2[[#This Row],[ActualResult]]="OT", Table2[[#This Row],[ActualResult]]="SO"), 1, 0)))</f>
        <v>0</v>
      </c>
      <c r="AC859" s="32">
        <f>(($AX$11)*IF(Table2[[#This Row],[CorrectWinnerPrediction]]="Y", 1, 0))+(($AX$12)*IF(Table2[[#This Row],[CorrectAwayScorePrediction]]="Y", 1, 0))+(($AX$13)*IF(Table2[[#This Row],[CorrectHomeScorePrediction]]="Y", 1, 0))</f>
        <v>0</v>
      </c>
      <c r="AD8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0</v>
      </c>
      <c r="AH859" s="2">
        <f t="shared" si="72"/>
        <v>0</v>
      </c>
      <c r="AI859" s="2">
        <f t="shared" si="73"/>
        <v>0</v>
      </c>
      <c r="AJ859" s="2"/>
      <c r="AK859" s="2"/>
      <c r="AL859" s="2">
        <f>IF(Table2[[#This Row],[GameIsOver]]=0,0,IF(Table2[[#This Row],[ActualWinner]]=Table2[[#This Row],[AwayTeam]], 1, 0))</f>
        <v>0</v>
      </c>
      <c r="AM859" s="2">
        <f>IF(Table2[[#This Row],[GameIsOver]]=0,0,IF(Table2[[#This Row],[ActualWinner]]=Table2[[#This Row],[HomeTeam]], 1, 0))</f>
        <v>0</v>
      </c>
      <c r="AN859" s="2">
        <f>IF(IFERROR(FIND(Table2[[#This Row],[AwayTeam]], _xlfn.TEXTJOIN(";", 1, $AV$31:$AV$40)), 0) &gt; 0, 1, 0) + IF(IFERROR(FIND(Table2[[#This Row],[HomeTeam]], _xlfn.TEXTJOIN(";", 1, $AV$31:$AV$40)), 0) &gt; 0, 1, 0)</f>
        <v>0</v>
      </c>
    </row>
    <row r="860" spans="1:40" x14ac:dyDescent="0.25">
      <c r="A860" s="3"/>
      <c r="B860" s="5">
        <v>45692</v>
      </c>
      <c r="C860" s="8" t="s">
        <v>969</v>
      </c>
      <c r="D860" s="3" t="s">
        <v>19</v>
      </c>
      <c r="E860" s="3" t="s">
        <v>38</v>
      </c>
      <c r="F860" s="3"/>
      <c r="G860" s="3"/>
      <c r="H860" s="3" t="str">
        <f t="shared" si="69"/>
        <v>_</v>
      </c>
      <c r="I860" s="3"/>
      <c r="J860" s="3"/>
      <c r="K860" s="3"/>
      <c r="L860" s="2" t="str">
        <f t="shared" si="70"/>
        <v>_</v>
      </c>
      <c r="M860" s="3"/>
      <c r="N860" s="3">
        <f>IF(ISBLANK(Table2[[#This Row],[ActualResult]]), 0, 1)</f>
        <v>0</v>
      </c>
      <c r="O860" s="3" t="str">
        <f>IF(ISBLANK(Table2[[#This Row],[ActualResult]]), "_", IF(Table2[[#This Row],[ActualWinner]]=Table2[[#This Row],[PredictedWinner]], "Y", "N"))</f>
        <v>_</v>
      </c>
      <c r="P860" s="3" t="str">
        <f>IF(Table2[[#This Row],[ActualAwayScore]]&gt;Table2[[#This Row],[PredictedAwayScore]], "N", IF(ISBLANK(Table2[[#This Row],[ActualResult]]), "_", IF(Table2[[#This Row],[ActualAwayScore]]=Table2[[#This Row],[PredictedAwayScore]], "Y", "N")))</f>
        <v>_</v>
      </c>
      <c r="Q860" s="3" t="str">
        <f>IF(Table2[[#This Row],[ActualHomeScore]]&gt;Table2[[#This Row],[PredictedHomeScore]],"N", IF(ISBLANK(Table2[[#This Row],[ActualResult]]), "_", IF(Table2[[#This Row],[ActualHomeScore]]=Table2[[#This Row],[PredictedHomeScore]], "Y", "N")))</f>
        <v>_</v>
      </c>
      <c r="R860" s="3"/>
      <c r="S860" s="3" t="str">
        <f t="shared" si="71"/>
        <v>_</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c r="Z860" s="3">
        <f>IF(AND(Table2[[#This Row],[GameIsOver]]=1,Table2[[#This Row],[ActualHomeScore]]*Table2[[#This Row],[ActualAwayScore]]=0), 1,0)</f>
        <v>0</v>
      </c>
      <c r="AA860" s="3">
        <f>IF(Table2[[#This Row],[GameIsOver]]=0,0, IF(Table2[[#This Row],[ActualWinner]]=Table2[[#This Row],[AwayTeam]], 2, IF(OR(Table2[[#This Row],[ActualResult]]="OT", Table2[[#This Row],[ActualResult]]="SO"), 1, 0)))</f>
        <v>0</v>
      </c>
      <c r="AB860" s="3">
        <f>IF(Table2[[#This Row],[GameIsOver]]= 0, 0, IF(Table2[[#This Row],[ActualWinner]]=Table2[[#This Row],[HomeTeam]], 2, IF(OR(Table2[[#This Row],[ActualResult]]="OT", Table2[[#This Row],[ActualResult]]="SO"), 1, 0)))</f>
        <v>0</v>
      </c>
      <c r="AC860" s="51">
        <f>(($AX$11)*IF(Table2[[#This Row],[CorrectWinnerPrediction]]="Y", 1, 0))+(($AX$12)*IF(Table2[[#This Row],[CorrectAwayScorePrediction]]="Y", 1, 0))+(($AX$13)*IF(Table2[[#This Row],[CorrectHomeScorePrediction]]="Y", 1, 0))</f>
        <v>0</v>
      </c>
      <c r="AD8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0</v>
      </c>
      <c r="AG860" s="3">
        <f>Table2[[#This Row],[ActualHomeScore]]-Table2[[#This Row],[PredictedHomeScore]]</f>
        <v>0</v>
      </c>
      <c r="AH860" s="3">
        <f t="shared" si="72"/>
        <v>0</v>
      </c>
      <c r="AI860" s="3">
        <f t="shared" si="73"/>
        <v>0</v>
      </c>
      <c r="AJ860" s="3"/>
      <c r="AK860" s="2"/>
      <c r="AL860" s="2">
        <f>IF(Table2[[#This Row],[GameIsOver]]=0,0,IF(Table2[[#This Row],[ActualWinner]]=Table2[[#This Row],[AwayTeam]], 1, 0))</f>
        <v>0</v>
      </c>
      <c r="AM860" s="2">
        <f>IF(Table2[[#This Row],[GameIsOver]]=0,0,IF(Table2[[#This Row],[ActualWinner]]=Table2[[#This Row],[HomeTeam]], 1, 0))</f>
        <v>0</v>
      </c>
      <c r="AN860" s="2">
        <f>IF(IFERROR(FIND(Table2[[#This Row],[AwayTeam]], _xlfn.TEXTJOIN(";", 1, $AV$31:$AV$40)), 0) &gt; 0, 1, 0) + IF(IFERROR(FIND(Table2[[#This Row],[HomeTeam]], _xlfn.TEXTJOIN(";", 1, $AV$31:$AV$40)), 0) &gt; 0, 1, 0)</f>
        <v>1</v>
      </c>
    </row>
    <row r="861" spans="1:40" x14ac:dyDescent="0.25">
      <c r="B861" s="4">
        <v>45693</v>
      </c>
      <c r="C861" s="7" t="s">
        <v>970</v>
      </c>
      <c r="D861" s="2" t="s">
        <v>16</v>
      </c>
      <c r="E861" s="2" t="s">
        <v>20</v>
      </c>
      <c r="F861" s="2"/>
      <c r="G861" s="2"/>
      <c r="H861" s="2" t="str">
        <f t="shared" si="69"/>
        <v>_</v>
      </c>
      <c r="I861" s="2"/>
      <c r="J861" s="2"/>
      <c r="K861" s="2"/>
      <c r="L861" s="13" t="str">
        <f t="shared" si="70"/>
        <v>_</v>
      </c>
      <c r="M861" s="2"/>
      <c r="N861" s="2">
        <f>IF(ISBLANK(Table2[[#This Row],[ActualResult]]), 0, 1)</f>
        <v>0</v>
      </c>
      <c r="O861" s="2" t="str">
        <f>IF(ISBLANK(Table2[[#This Row],[ActualResult]]), "_", IF(Table2[[#This Row],[ActualWinner]]=Table2[[#This Row],[PredictedWinner]], "Y", "N"))</f>
        <v>_</v>
      </c>
      <c r="P861" s="2" t="str">
        <f>IF(Table2[[#This Row],[ActualAwayScore]]&gt;Table2[[#This Row],[PredictedAwayScore]], "N", IF(ISBLANK(Table2[[#This Row],[ActualResult]]), "_", IF(Table2[[#This Row],[ActualAwayScore]]=Table2[[#This Row],[PredictedAwayScore]], "Y", "N")))</f>
        <v>_</v>
      </c>
      <c r="Q861" s="2" t="str">
        <f>IF(Table2[[#This Row],[ActualHomeScore]]&gt;Table2[[#This Row],[PredictedHomeScore]],"N", IF(ISBLANK(Table2[[#This Row],[ActualResult]]), "_", IF(Table2[[#This Row],[ActualHomeScore]]=Table2[[#This Row],[PredictedHomeScore]], "Y", "N")))</f>
        <v>_</v>
      </c>
      <c r="R861" s="2"/>
      <c r="S861" s="2" t="str">
        <f t="shared" si="71"/>
        <v>_</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0</v>
      </c>
      <c r="AC861" s="32">
        <f>(($AX$11)*IF(Table2[[#This Row],[CorrectWinnerPrediction]]="Y", 1, 0))+(($AX$12)*IF(Table2[[#This Row],[CorrectAwayScorePrediction]]="Y", 1, 0))+(($AX$13)*IF(Table2[[#This Row],[CorrectHomeScorePrediction]]="Y", 1, 0))</f>
        <v>0</v>
      </c>
      <c r="AD8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0</v>
      </c>
      <c r="AH861" s="2">
        <f t="shared" si="72"/>
        <v>0</v>
      </c>
      <c r="AI861" s="2">
        <f t="shared" si="73"/>
        <v>0</v>
      </c>
      <c r="AJ861" s="2"/>
      <c r="AK861" s="2"/>
      <c r="AL861" s="2">
        <f>IF(Table2[[#This Row],[GameIsOver]]=0,0,IF(Table2[[#This Row],[ActualWinner]]=Table2[[#This Row],[AwayTeam]], 1, 0))</f>
        <v>0</v>
      </c>
      <c r="AM861" s="2">
        <f>IF(Table2[[#This Row],[GameIsOver]]=0,0,IF(Table2[[#This Row],[ActualWinner]]=Table2[[#This Row],[HomeTeam]], 1, 0))</f>
        <v>0</v>
      </c>
      <c r="AN861" s="2">
        <f>IF(IFERROR(FIND(Table2[[#This Row],[AwayTeam]], _xlfn.TEXTJOIN(";", 1, $AV$31:$AV$40)), 0) &gt; 0, 1, 0) + IF(IFERROR(FIND(Table2[[#This Row],[HomeTeam]], _xlfn.TEXTJOIN(";", 1, $AV$31:$AV$40)), 0) &gt; 0, 1, 0)</f>
        <v>0</v>
      </c>
    </row>
    <row r="862" spans="1:40" x14ac:dyDescent="0.25">
      <c r="B862" s="4">
        <v>45693</v>
      </c>
      <c r="C862" s="7" t="s">
        <v>971</v>
      </c>
      <c r="D862" s="2" t="s">
        <v>23</v>
      </c>
      <c r="E862" s="2" t="s">
        <v>17</v>
      </c>
      <c r="F862" s="2"/>
      <c r="G862" s="2"/>
      <c r="H862" s="2" t="str">
        <f t="shared" si="69"/>
        <v>_</v>
      </c>
      <c r="I862" s="2"/>
      <c r="J862" s="2"/>
      <c r="K862" s="2"/>
      <c r="L862" s="2" t="str">
        <f t="shared" si="70"/>
        <v>_</v>
      </c>
      <c r="M862" s="2"/>
      <c r="N862" s="2">
        <f>IF(ISBLANK(Table2[[#This Row],[ActualResult]]), 0, 1)</f>
        <v>0</v>
      </c>
      <c r="O862" s="2" t="str">
        <f>IF(ISBLANK(Table2[[#This Row],[ActualResult]]), "_", IF(Table2[[#This Row],[ActualWinner]]=Table2[[#This Row],[PredictedWinner]], "Y", "N"))</f>
        <v>_</v>
      </c>
      <c r="P862" s="2" t="str">
        <f>IF(Table2[[#This Row],[ActualAwayScore]]&gt;Table2[[#This Row],[PredictedAwayScore]], "N", IF(ISBLANK(Table2[[#This Row],[ActualResult]]), "_", IF(Table2[[#This Row],[ActualAwayScore]]=Table2[[#This Row],[PredictedAwayScore]], "Y", "N")))</f>
        <v>_</v>
      </c>
      <c r="Q862" s="2" t="str">
        <f>IF(Table2[[#This Row],[ActualHomeScore]]&gt;Table2[[#This Row],[PredictedHomeScore]],"N", IF(ISBLANK(Table2[[#This Row],[ActualResult]]), "_", IF(Table2[[#This Row],[ActualHomeScore]]=Table2[[#This Row],[PredictedHomeScore]], "Y", "N")))</f>
        <v>_</v>
      </c>
      <c r="R862" s="2"/>
      <c r="S862" s="2" t="str">
        <f t="shared" si="71"/>
        <v>_</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0</v>
      </c>
      <c r="AB862" s="2">
        <f>IF(Table2[[#This Row],[GameIsOver]]= 0, 0, IF(Table2[[#This Row],[ActualWinner]]=Table2[[#This Row],[HomeTeam]], 2, IF(OR(Table2[[#This Row],[ActualResult]]="OT", Table2[[#This Row],[ActualResult]]="SO"), 1, 0)))</f>
        <v>0</v>
      </c>
      <c r="AC862" s="32">
        <f>(($AX$11)*IF(Table2[[#This Row],[CorrectWinnerPrediction]]="Y", 1, 0))+(($AX$12)*IF(Table2[[#This Row],[CorrectAwayScorePrediction]]="Y", 1, 0))+(($AX$13)*IF(Table2[[#This Row],[CorrectHomeScorePrediction]]="Y", 1, 0))</f>
        <v>0</v>
      </c>
      <c r="AD8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0</v>
      </c>
      <c r="AH862" s="2">
        <f t="shared" si="72"/>
        <v>0</v>
      </c>
      <c r="AI862" s="2">
        <f t="shared" si="73"/>
        <v>0</v>
      </c>
      <c r="AJ862" s="2"/>
      <c r="AK862" s="2"/>
      <c r="AL862" s="2">
        <f>IF(Table2[[#This Row],[GameIsOver]]=0,0,IF(Table2[[#This Row],[ActualWinner]]=Table2[[#This Row],[AwayTeam]], 1, 0))</f>
        <v>0</v>
      </c>
      <c r="AM862" s="2">
        <f>IF(Table2[[#This Row],[GameIsOver]]=0,0,IF(Table2[[#This Row],[ActualWinner]]=Table2[[#This Row],[HomeTeam]], 1, 0))</f>
        <v>0</v>
      </c>
      <c r="AN862" s="2">
        <f>IF(IFERROR(FIND(Table2[[#This Row],[AwayTeam]], _xlfn.TEXTJOIN(";", 1, $AV$31:$AV$40)), 0) &gt; 0, 1, 0) + IF(IFERROR(FIND(Table2[[#This Row],[HomeTeam]], _xlfn.TEXTJOIN(";", 1, $AV$31:$AV$40)), 0) &gt; 0, 1, 0)</f>
        <v>1</v>
      </c>
    </row>
    <row r="863" spans="1:40" x14ac:dyDescent="0.25">
      <c r="A863" s="3"/>
      <c r="B863" s="5">
        <v>45693</v>
      </c>
      <c r="C863" s="8" t="s">
        <v>972</v>
      </c>
      <c r="D863" s="3" t="s">
        <v>19</v>
      </c>
      <c r="E863" s="3" t="s">
        <v>28</v>
      </c>
      <c r="F863" s="3"/>
      <c r="G863" s="3"/>
      <c r="H863" s="3" t="str">
        <f t="shared" si="69"/>
        <v>_</v>
      </c>
      <c r="I863" s="3"/>
      <c r="J863" s="3"/>
      <c r="K863" s="3"/>
      <c r="L863" s="3" t="str">
        <f t="shared" si="70"/>
        <v>_</v>
      </c>
      <c r="M863" s="3"/>
      <c r="N863" s="3">
        <f>IF(ISBLANK(Table2[[#This Row],[ActualResult]]), 0, 1)</f>
        <v>0</v>
      </c>
      <c r="O863" s="3" t="str">
        <f>IF(ISBLANK(Table2[[#This Row],[ActualResult]]), "_", IF(Table2[[#This Row],[ActualWinner]]=Table2[[#This Row],[PredictedWinner]], "Y", "N"))</f>
        <v>_</v>
      </c>
      <c r="P863" s="3" t="str">
        <f>IF(Table2[[#This Row],[ActualAwayScore]]&gt;Table2[[#This Row],[PredictedAwayScore]], "N", IF(ISBLANK(Table2[[#This Row],[ActualResult]]), "_", IF(Table2[[#This Row],[ActualAwayScore]]=Table2[[#This Row],[PredictedAwayScore]], "Y", "N")))</f>
        <v>_</v>
      </c>
      <c r="Q863" s="3" t="str">
        <f>IF(Table2[[#This Row],[ActualHomeScore]]&gt;Table2[[#This Row],[PredictedHomeScore]],"N", IF(ISBLANK(Table2[[#This Row],[ActualResult]]), "_", IF(Table2[[#This Row],[ActualHomeScore]]=Table2[[#This Row],[PredictedHomeScore]], "Y", "N")))</f>
        <v>_</v>
      </c>
      <c r="R863" s="3"/>
      <c r="S863" s="3" t="str">
        <f t="shared" si="71"/>
        <v>_</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0</v>
      </c>
      <c r="AC863" s="51">
        <f>(($AX$11)*IF(Table2[[#This Row],[CorrectWinnerPrediction]]="Y", 1, 0))+(($AX$12)*IF(Table2[[#This Row],[CorrectAwayScorePrediction]]="Y", 1, 0))+(($AX$13)*IF(Table2[[#This Row],[CorrectHomeScorePrediction]]="Y", 1, 0))</f>
        <v>0</v>
      </c>
      <c r="AD86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0</v>
      </c>
      <c r="AG863" s="3">
        <f>Table2[[#This Row],[ActualHomeScore]]-Table2[[#This Row],[PredictedHomeScore]]</f>
        <v>0</v>
      </c>
      <c r="AH863" s="3">
        <f t="shared" si="72"/>
        <v>0</v>
      </c>
      <c r="AI863" s="3">
        <f t="shared" si="73"/>
        <v>0</v>
      </c>
      <c r="AJ863" s="3"/>
      <c r="AK863" s="2"/>
      <c r="AL863" s="2">
        <f>IF(Table2[[#This Row],[GameIsOver]]=0,0,IF(Table2[[#This Row],[ActualWinner]]=Table2[[#This Row],[AwayTeam]], 1, 0))</f>
        <v>0</v>
      </c>
      <c r="AM863" s="2">
        <f>IF(Table2[[#This Row],[GameIsOver]]=0,0,IF(Table2[[#This Row],[ActualWinner]]=Table2[[#This Row],[HomeTeam]], 1, 0))</f>
        <v>0</v>
      </c>
      <c r="AN863" s="2">
        <f>IF(IFERROR(FIND(Table2[[#This Row],[AwayTeam]], _xlfn.TEXTJOIN(";", 1, $AV$31:$AV$40)), 0) &gt; 0, 1, 0) + IF(IFERROR(FIND(Table2[[#This Row],[HomeTeam]], _xlfn.TEXTJOIN(";", 1, $AV$31:$AV$40)), 0) &gt; 0, 1, 0)</f>
        <v>1</v>
      </c>
    </row>
    <row r="864" spans="1:40" x14ac:dyDescent="0.25">
      <c r="B864" s="4">
        <v>45694</v>
      </c>
      <c r="C864" s="7" t="s">
        <v>973</v>
      </c>
      <c r="D864" s="2" t="s">
        <v>30</v>
      </c>
      <c r="E864" s="2" t="s">
        <v>43</v>
      </c>
      <c r="F864" s="2"/>
      <c r="G864" s="2"/>
      <c r="H864" s="2" t="str">
        <f t="shared" si="69"/>
        <v>_</v>
      </c>
      <c r="I864" s="2"/>
      <c r="J864" s="2"/>
      <c r="K864" s="2"/>
      <c r="L864" s="2" t="str">
        <f t="shared" si="70"/>
        <v>_</v>
      </c>
      <c r="M864" s="2"/>
      <c r="N864" s="2">
        <f>IF(ISBLANK(Table2[[#This Row],[ActualResult]]), 0, 1)</f>
        <v>0</v>
      </c>
      <c r="O864" s="2" t="str">
        <f>IF(ISBLANK(Table2[[#This Row],[ActualResult]]), "_", IF(Table2[[#This Row],[ActualWinner]]=Table2[[#This Row],[PredictedWinner]], "Y", "N"))</f>
        <v>_</v>
      </c>
      <c r="P864" s="2" t="str">
        <f>IF(Table2[[#This Row],[ActualAwayScore]]&gt;Table2[[#This Row],[PredictedAwayScore]], "N", IF(ISBLANK(Table2[[#This Row],[ActualResult]]), "_", IF(Table2[[#This Row],[ActualAwayScore]]=Table2[[#This Row],[PredictedAwayScore]], "Y", "N")))</f>
        <v>_</v>
      </c>
      <c r="Q864" s="2" t="str">
        <f>IF(Table2[[#This Row],[ActualHomeScore]]&gt;Table2[[#This Row],[PredictedHomeScore]],"N", IF(ISBLANK(Table2[[#This Row],[ActualResult]]), "_", IF(Table2[[#This Row],[ActualHomeScore]]=Table2[[#This Row],[PredictedHomeScore]], "Y", "N")))</f>
        <v>_</v>
      </c>
      <c r="R864" s="2"/>
      <c r="S864" s="2" t="str">
        <f t="shared" si="71"/>
        <v>_</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0</v>
      </c>
      <c r="AC864" s="32">
        <f>(($AX$11)*IF(Table2[[#This Row],[CorrectWinnerPrediction]]="Y", 1, 0))+(($AX$12)*IF(Table2[[#This Row],[CorrectAwayScorePrediction]]="Y", 1, 0))+(($AX$13)*IF(Table2[[#This Row],[CorrectHomeScorePrediction]]="Y", 1, 0))</f>
        <v>0</v>
      </c>
      <c r="AD8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0</v>
      </c>
      <c r="AG864" s="2">
        <f>Table2[[#This Row],[ActualHomeScore]]-Table2[[#This Row],[PredictedHomeScore]]</f>
        <v>0</v>
      </c>
      <c r="AH864" s="2">
        <f t="shared" si="72"/>
        <v>0</v>
      </c>
      <c r="AI864" s="2">
        <f t="shared" si="73"/>
        <v>0</v>
      </c>
      <c r="AJ864" s="2"/>
      <c r="AK864" s="2"/>
      <c r="AL864" s="2">
        <f>IF(Table2[[#This Row],[GameIsOver]]=0,0,IF(Table2[[#This Row],[ActualWinner]]=Table2[[#This Row],[AwayTeam]], 1, 0))</f>
        <v>0</v>
      </c>
      <c r="AM864" s="2">
        <f>IF(Table2[[#This Row],[GameIsOver]]=0,0,IF(Table2[[#This Row],[ActualWinner]]=Table2[[#This Row],[HomeTeam]], 1, 0))</f>
        <v>0</v>
      </c>
      <c r="AN864" s="2">
        <f>IF(IFERROR(FIND(Table2[[#This Row],[AwayTeam]], _xlfn.TEXTJOIN(";", 1, $AV$31:$AV$40)), 0) &gt; 0, 1, 0) + IF(IFERROR(FIND(Table2[[#This Row],[HomeTeam]], _xlfn.TEXTJOIN(";", 1, $AV$31:$AV$40)), 0) &gt; 0, 1, 0)</f>
        <v>1</v>
      </c>
    </row>
    <row r="865" spans="1:40" x14ac:dyDescent="0.25">
      <c r="B865" s="4">
        <v>45694</v>
      </c>
      <c r="C865" s="7" t="s">
        <v>974</v>
      </c>
      <c r="D865" s="2" t="s">
        <v>27</v>
      </c>
      <c r="E865" s="2" t="s">
        <v>32</v>
      </c>
      <c r="F865" s="2"/>
      <c r="G865" s="2"/>
      <c r="H865" s="2" t="str">
        <f t="shared" si="69"/>
        <v>_</v>
      </c>
      <c r="I865" s="2"/>
      <c r="J865" s="2"/>
      <c r="K865" s="2"/>
      <c r="L865" s="2" t="str">
        <f t="shared" si="70"/>
        <v>_</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c r="S865" s="2" t="str">
        <f t="shared" si="71"/>
        <v>_</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(($AX$11)*IF(Table2[[#This Row],[CorrectWinnerPrediction]]="Y", 1, 0))+(($AX$12)*IF(Table2[[#This Row],[CorrectAwayScorePrediction]]="Y", 1, 0))+(($AX$13)*IF(Table2[[#This Row],[CorrectHomeScorePrediction]]="Y", 1, 0))</f>
        <v>0</v>
      </c>
      <c r="AD8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0</v>
      </c>
      <c r="AH865" s="2">
        <f t="shared" si="72"/>
        <v>0</v>
      </c>
      <c r="AI865" s="2">
        <f t="shared" si="73"/>
        <v>0</v>
      </c>
      <c r="AJ865" s="2"/>
      <c r="AK865" s="2"/>
      <c r="AL865" s="2">
        <f>IF(Table2[[#This Row],[GameIsOver]]=0,0,IF(Table2[[#This Row],[ActualWinner]]=Table2[[#This Row],[AwayTeam]], 1, 0))</f>
        <v>0</v>
      </c>
      <c r="AM865" s="2">
        <f>IF(Table2[[#This Row],[GameIsOver]]=0,0,IF(Table2[[#This Row],[ActualWinner]]=Table2[[#This Row],[HomeTeam]], 1, 0))</f>
        <v>0</v>
      </c>
      <c r="AN865" s="2">
        <f>IF(IFERROR(FIND(Table2[[#This Row],[AwayTeam]], _xlfn.TEXTJOIN(";", 1, $AV$31:$AV$40)), 0) &gt; 0, 1, 0) + IF(IFERROR(FIND(Table2[[#This Row],[HomeTeam]], _xlfn.TEXTJOIN(";", 1, $AV$31:$AV$40)), 0) &gt; 0, 1, 0)</f>
        <v>0</v>
      </c>
    </row>
    <row r="866" spans="1:40" x14ac:dyDescent="0.25">
      <c r="B866" s="4">
        <v>45694</v>
      </c>
      <c r="C866" s="7" t="s">
        <v>975</v>
      </c>
      <c r="D866" s="2" t="s">
        <v>46</v>
      </c>
      <c r="E866" s="2" t="s">
        <v>45</v>
      </c>
      <c r="F866" s="2"/>
      <c r="G866" s="2"/>
      <c r="H866" s="2" t="str">
        <f t="shared" si="69"/>
        <v>_</v>
      </c>
      <c r="I866" s="2"/>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(($AX$11)*IF(Table2[[#This Row],[CorrectWinnerPrediction]]="Y", 1, 0))+(($AX$12)*IF(Table2[[#This Row],[CorrectAwayScorePrediction]]="Y", 1, 0))+(($AX$13)*IF(Table2[[#This Row],[CorrectHomeScorePrediction]]="Y", 1, 0))</f>
        <v>0</v>
      </c>
      <c r="AD8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0</v>
      </c>
      <c r="AH866" s="2">
        <f t="shared" si="72"/>
        <v>0</v>
      </c>
      <c r="AI866" s="2">
        <f t="shared" si="73"/>
        <v>0</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$AV$31:$AV$40)), 0) &gt; 0, 1, 0) + IF(IFERROR(FIND(Table2[[#This Row],[HomeTeam]], _xlfn.TEXTJOIN(";", 1, $AV$31:$AV$40)), 0) &gt; 0, 1, 0)</f>
        <v>0</v>
      </c>
    </row>
    <row r="867" spans="1:40" x14ac:dyDescent="0.25">
      <c r="B867" s="4">
        <v>45694</v>
      </c>
      <c r="C867" s="7" t="s">
        <v>976</v>
      </c>
      <c r="D867" s="2" t="s">
        <v>15</v>
      </c>
      <c r="E867" s="2" t="s">
        <v>36</v>
      </c>
      <c r="F867" s="2"/>
      <c r="G867" s="2"/>
      <c r="H867" s="2" t="str">
        <f t="shared" si="69"/>
        <v>_</v>
      </c>
      <c r="I867" s="2"/>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(($AX$11)*IF(Table2[[#This Row],[CorrectWinnerPrediction]]="Y", 1, 0))+(($AX$12)*IF(Table2[[#This Row],[CorrectAwayScorePrediction]]="Y", 1, 0))+(($AX$13)*IF(Table2[[#This Row],[CorrectHomeScorePrediction]]="Y", 1, 0))</f>
        <v>0</v>
      </c>
      <c r="AD8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0</v>
      </c>
      <c r="AG867" s="2">
        <f>Table2[[#This Row],[ActualHomeScore]]-Table2[[#This Row],[PredictedHomeScore]]</f>
        <v>0</v>
      </c>
      <c r="AH867" s="2">
        <f t="shared" si="72"/>
        <v>0</v>
      </c>
      <c r="AI867" s="2">
        <f t="shared" si="73"/>
        <v>0</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$AV$31:$AV$40)), 0) &gt; 0, 1, 0) + IF(IFERROR(FIND(Table2[[#This Row],[HomeTeam]], _xlfn.TEXTJOIN(";", 1, $AV$31:$AV$40)), 0) &gt; 0, 1, 0)</f>
        <v>0</v>
      </c>
    </row>
    <row r="868" spans="1:40" x14ac:dyDescent="0.25">
      <c r="B868" s="4">
        <v>45694</v>
      </c>
      <c r="C868" s="7" t="s">
        <v>978</v>
      </c>
      <c r="D868" s="2" t="s">
        <v>14</v>
      </c>
      <c r="E868" s="2" t="s">
        <v>13</v>
      </c>
      <c r="F868" s="2"/>
      <c r="G868" s="2"/>
      <c r="H868" s="2" t="str">
        <f t="shared" si="69"/>
        <v>_</v>
      </c>
      <c r="I868" s="2"/>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(($AX$11)*IF(Table2[[#This Row],[CorrectWinnerPrediction]]="Y", 1, 0))+(($AX$12)*IF(Table2[[#This Row],[CorrectAwayScorePrediction]]="Y", 1, 0))+(($AX$13)*IF(Table2[[#This Row],[CorrectHomeScorePrediction]]="Y", 1, 0))</f>
        <v>0</v>
      </c>
      <c r="AD8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0</v>
      </c>
      <c r="AG868" s="2">
        <f>Table2[[#This Row],[ActualHomeScore]]-Table2[[#This Row],[PredictedHomeScore]]</f>
        <v>0</v>
      </c>
      <c r="AH868" s="2">
        <f t="shared" si="72"/>
        <v>0</v>
      </c>
      <c r="AI868" s="2">
        <f t="shared" si="73"/>
        <v>0</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$AV$31:$AV$40)), 0) &gt; 0, 1, 0) + IF(IFERROR(FIND(Table2[[#This Row],[HomeTeam]], _xlfn.TEXTJOIN(";", 1, $AV$31:$AV$40)), 0) &gt; 0, 1, 0)</f>
        <v>0</v>
      </c>
    </row>
    <row r="869" spans="1:40" x14ac:dyDescent="0.25">
      <c r="B869" s="4">
        <v>45694</v>
      </c>
      <c r="C869" s="7" t="s">
        <v>977</v>
      </c>
      <c r="D869" s="2" t="s">
        <v>44</v>
      </c>
      <c r="E869" s="2" t="s">
        <v>37</v>
      </c>
      <c r="F869" s="2"/>
      <c r="G869" s="2"/>
      <c r="H869" s="2" t="str">
        <f t="shared" si="69"/>
        <v>_</v>
      </c>
      <c r="I869" s="2"/>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(($AX$11)*IF(Table2[[#This Row],[CorrectWinnerPrediction]]="Y", 1, 0))+(($AX$12)*IF(Table2[[#This Row],[CorrectAwayScorePrediction]]="Y", 1, 0))+(($AX$13)*IF(Table2[[#This Row],[CorrectHomeScorePrediction]]="Y", 1, 0))</f>
        <v>0</v>
      </c>
      <c r="AD8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0</v>
      </c>
      <c r="AG869" s="2">
        <f>Table2[[#This Row],[ActualHomeScore]]-Table2[[#This Row],[PredictedHomeScore]]</f>
        <v>0</v>
      </c>
      <c r="AH869" s="2">
        <f t="shared" si="72"/>
        <v>0</v>
      </c>
      <c r="AI869" s="2">
        <f t="shared" si="73"/>
        <v>0</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$AV$31:$AV$40)), 0) &gt; 0, 1, 0) + IF(IFERROR(FIND(Table2[[#This Row],[HomeTeam]], _xlfn.TEXTJOIN(";", 1, $AV$31:$AV$40)), 0) &gt; 0, 1, 0)</f>
        <v>0</v>
      </c>
    </row>
    <row r="870" spans="1:40" x14ac:dyDescent="0.25">
      <c r="B870" s="4">
        <v>45694</v>
      </c>
      <c r="C870" s="7" t="s">
        <v>979</v>
      </c>
      <c r="D870" s="2" t="s">
        <v>26</v>
      </c>
      <c r="E870" s="2" t="s">
        <v>24</v>
      </c>
      <c r="F870" s="2"/>
      <c r="G870" s="2"/>
      <c r="H870" s="2" t="str">
        <f t="shared" si="69"/>
        <v>_</v>
      </c>
      <c r="I870" s="2"/>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(($AX$11)*IF(Table2[[#This Row],[CorrectWinnerPrediction]]="Y", 1, 0))+(($AX$12)*IF(Table2[[#This Row],[CorrectAwayScorePrediction]]="Y", 1, 0))+(($AX$13)*IF(Table2[[#This Row],[CorrectHomeScorePrediction]]="Y", 1, 0))</f>
        <v>0</v>
      </c>
      <c r="AD8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0</v>
      </c>
      <c r="AG870" s="2">
        <f>Table2[[#This Row],[ActualHomeScore]]-Table2[[#This Row],[PredictedHomeScore]]</f>
        <v>0</v>
      </c>
      <c r="AH870" s="2">
        <f t="shared" si="72"/>
        <v>0</v>
      </c>
      <c r="AI870" s="2">
        <f t="shared" si="73"/>
        <v>0</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$AV$31:$AV$40)), 0) &gt; 0, 1, 0) + IF(IFERROR(FIND(Table2[[#This Row],[HomeTeam]], _xlfn.TEXTJOIN(";", 1, $AV$31:$AV$40)), 0) &gt; 0, 1, 0)</f>
        <v>1</v>
      </c>
    </row>
    <row r="871" spans="1:40" x14ac:dyDescent="0.25">
      <c r="B871" s="4">
        <v>45694</v>
      </c>
      <c r="C871" s="7" t="s">
        <v>980</v>
      </c>
      <c r="D871" s="2" t="s">
        <v>18</v>
      </c>
      <c r="E871" s="2" t="s">
        <v>12</v>
      </c>
      <c r="F871" s="2"/>
      <c r="G871" s="2"/>
      <c r="H871" s="2" t="str">
        <f t="shared" si="69"/>
        <v>_</v>
      </c>
      <c r="I871" s="2"/>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(($AX$11)*IF(Table2[[#This Row],[CorrectWinnerPrediction]]="Y", 1, 0))+(($AX$12)*IF(Table2[[#This Row],[CorrectAwayScorePrediction]]="Y", 1, 0))+(($AX$13)*IF(Table2[[#This Row],[CorrectHomeScorePrediction]]="Y", 1, 0))</f>
        <v>0</v>
      </c>
      <c r="AD8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0</v>
      </c>
      <c r="AG871" s="2">
        <f>Table2[[#This Row],[ActualHomeScore]]-Table2[[#This Row],[PredictedHomeScore]]</f>
        <v>0</v>
      </c>
      <c r="AH871" s="2">
        <f t="shared" si="72"/>
        <v>0</v>
      </c>
      <c r="AI871" s="2">
        <f t="shared" si="73"/>
        <v>0</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$AV$31:$AV$40)), 0) &gt; 0, 1, 0) + IF(IFERROR(FIND(Table2[[#This Row],[HomeTeam]], _xlfn.TEXTJOIN(";", 1, $AV$31:$AV$40)), 0) &gt; 0, 1, 0)</f>
        <v>1</v>
      </c>
    </row>
    <row r="872" spans="1:40" x14ac:dyDescent="0.25">
      <c r="A872" s="3"/>
      <c r="B872" s="5">
        <v>45694</v>
      </c>
      <c r="C872" s="8" t="s">
        <v>981</v>
      </c>
      <c r="D872" s="3" t="s">
        <v>25</v>
      </c>
      <c r="E872" s="3" t="s">
        <v>38</v>
      </c>
      <c r="F872" s="3"/>
      <c r="G872" s="3"/>
      <c r="H872" s="3" t="str">
        <f t="shared" si="69"/>
        <v>_</v>
      </c>
      <c r="I872" s="3"/>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(($AX$11)*IF(Table2[[#This Row],[CorrectWinnerPrediction]]="Y", 1, 0))+(($AX$12)*IF(Table2[[#This Row],[CorrectAwayScorePrediction]]="Y", 1, 0))+(($AX$13)*IF(Table2[[#This Row],[CorrectHomeScorePrediction]]="Y", 1, 0))</f>
        <v>0</v>
      </c>
      <c r="AD87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0</v>
      </c>
      <c r="AG872" s="3">
        <f>Table2[[#This Row],[ActualHomeScore]]-Table2[[#This Row],[PredictedHomeScore]]</f>
        <v>0</v>
      </c>
      <c r="AH872" s="3">
        <f t="shared" si="72"/>
        <v>0</v>
      </c>
      <c r="AI872" s="3">
        <f t="shared" si="73"/>
        <v>0</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$AV$31:$AV$40)), 0) &gt; 0, 1, 0) + IF(IFERROR(FIND(Table2[[#This Row],[HomeTeam]], _xlfn.TEXTJOIN(";", 1, $AV$31:$AV$40)), 0) &gt; 0, 1, 0)</f>
        <v>1</v>
      </c>
    </row>
    <row r="873" spans="1:40" x14ac:dyDescent="0.25">
      <c r="B873" s="4">
        <v>45695</v>
      </c>
      <c r="C873" s="7" t="s">
        <v>982</v>
      </c>
      <c r="D873" s="2" t="s">
        <v>21</v>
      </c>
      <c r="E873" s="2" t="s">
        <v>20</v>
      </c>
      <c r="F873" s="2"/>
      <c r="G873" s="2"/>
      <c r="H873" s="2" t="str">
        <f t="shared" si="69"/>
        <v>_</v>
      </c>
      <c r="I873" s="2"/>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(($AX$11)*IF(Table2[[#This Row],[CorrectWinnerPrediction]]="Y", 1, 0))+(($AX$12)*IF(Table2[[#This Row],[CorrectAwayScorePrediction]]="Y", 1, 0))+(($AX$13)*IF(Table2[[#This Row],[CorrectHomeScorePrediction]]="Y", 1, 0))</f>
        <v>0</v>
      </c>
      <c r="AD8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0</v>
      </c>
      <c r="AG873" s="2">
        <f>Table2[[#This Row],[ActualHomeScore]]-Table2[[#This Row],[PredictedHomeScore]]</f>
        <v>0</v>
      </c>
      <c r="AH873" s="2">
        <f t="shared" si="72"/>
        <v>0</v>
      </c>
      <c r="AI873" s="2">
        <f t="shared" si="73"/>
        <v>0</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$AV$31:$AV$40)), 0) &gt; 0, 1, 0) + IF(IFERROR(FIND(Table2[[#This Row],[HomeTeam]], _xlfn.TEXTJOIN(";", 1, $AV$31:$AV$40)), 0) &gt; 0, 1, 0)</f>
        <v>0</v>
      </c>
    </row>
    <row r="874" spans="1:40" x14ac:dyDescent="0.25">
      <c r="B874" s="4">
        <v>45695</v>
      </c>
      <c r="C874" s="7" t="s">
        <v>983</v>
      </c>
      <c r="D874" s="2" t="s">
        <v>33</v>
      </c>
      <c r="E874" s="2" t="s">
        <v>22</v>
      </c>
      <c r="F874" s="2"/>
      <c r="G874" s="2"/>
      <c r="H874" s="2" t="str">
        <f t="shared" si="69"/>
        <v>_</v>
      </c>
      <c r="I874" s="2"/>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(($AX$11)*IF(Table2[[#This Row],[CorrectWinnerPrediction]]="Y", 1, 0))+(($AX$12)*IF(Table2[[#This Row],[CorrectAwayScorePrediction]]="Y", 1, 0))+(($AX$13)*IF(Table2[[#This Row],[CorrectHomeScorePrediction]]="Y", 1, 0))</f>
        <v>0</v>
      </c>
      <c r="AD8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0</v>
      </c>
      <c r="AG874" s="2">
        <f>Table2[[#This Row],[ActualHomeScore]]-Table2[[#This Row],[PredictedHomeScore]]</f>
        <v>0</v>
      </c>
      <c r="AH874" s="2">
        <f t="shared" si="72"/>
        <v>0</v>
      </c>
      <c r="AI874" s="2">
        <f t="shared" si="73"/>
        <v>0</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$AV$31:$AV$40)), 0) &gt; 0, 1, 0) + IF(IFERROR(FIND(Table2[[#This Row],[HomeTeam]], _xlfn.TEXTJOIN(";", 1, $AV$31:$AV$40)), 0) &gt; 0, 1, 0)</f>
        <v>1</v>
      </c>
    </row>
    <row r="875" spans="1:40" x14ac:dyDescent="0.25">
      <c r="B875" s="4">
        <v>45695</v>
      </c>
      <c r="C875" s="7" t="s">
        <v>984</v>
      </c>
      <c r="D875" s="2" t="s">
        <v>35</v>
      </c>
      <c r="E875" s="2" t="s">
        <v>17</v>
      </c>
      <c r="F875" s="2"/>
      <c r="G875" s="2"/>
      <c r="H875" s="2" t="str">
        <f t="shared" si="69"/>
        <v>_</v>
      </c>
      <c r="I875" s="2"/>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(($AX$11)*IF(Table2[[#This Row],[CorrectWinnerPrediction]]="Y", 1, 0))+(($AX$12)*IF(Table2[[#This Row],[CorrectAwayScorePrediction]]="Y", 1, 0))+(($AX$13)*IF(Table2[[#This Row],[CorrectHomeScorePrediction]]="Y", 1, 0))</f>
        <v>0</v>
      </c>
      <c r="AD8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0</v>
      </c>
      <c r="AG875" s="2">
        <f>Table2[[#This Row],[ActualHomeScore]]-Table2[[#This Row],[PredictedHomeScore]]</f>
        <v>0</v>
      </c>
      <c r="AH875" s="2">
        <f t="shared" si="72"/>
        <v>0</v>
      </c>
      <c r="AI875" s="2">
        <f t="shared" si="73"/>
        <v>0</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$AV$31:$AV$40)), 0) &gt; 0, 1, 0) + IF(IFERROR(FIND(Table2[[#This Row],[HomeTeam]], _xlfn.TEXTJOIN(";", 1, $AV$31:$AV$40)), 0) &gt; 0, 1, 0)</f>
        <v>0</v>
      </c>
    </row>
    <row r="876" spans="1:40" x14ac:dyDescent="0.25">
      <c r="B876" s="4">
        <v>45695</v>
      </c>
      <c r="C876" s="7" t="s">
        <v>985</v>
      </c>
      <c r="D876" s="2" t="s">
        <v>26</v>
      </c>
      <c r="E876" s="2" t="s">
        <v>23</v>
      </c>
      <c r="F876" s="2"/>
      <c r="G876" s="2"/>
      <c r="H876" s="2" t="str">
        <f t="shared" si="69"/>
        <v>_</v>
      </c>
      <c r="I876" s="2"/>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(($AX$11)*IF(Table2[[#This Row],[CorrectWinnerPrediction]]="Y", 1, 0))+(($AX$12)*IF(Table2[[#This Row],[CorrectAwayScorePrediction]]="Y", 1, 0))+(($AX$13)*IF(Table2[[#This Row],[CorrectHomeScorePrediction]]="Y", 1, 0))</f>
        <v>0</v>
      </c>
      <c r="AD8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0</v>
      </c>
      <c r="AG876" s="2">
        <f>Table2[[#This Row],[ActualHomeScore]]-Table2[[#This Row],[PredictedHomeScore]]</f>
        <v>0</v>
      </c>
      <c r="AH876" s="2">
        <f t="shared" si="72"/>
        <v>0</v>
      </c>
      <c r="AI876" s="2">
        <f t="shared" si="73"/>
        <v>0</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$AV$31:$AV$40)), 0) &gt; 0, 1, 0) + IF(IFERROR(FIND(Table2[[#This Row],[HomeTeam]], _xlfn.TEXTJOIN(";", 1, $AV$31:$AV$40)), 0) &gt; 0, 1, 0)</f>
        <v>1</v>
      </c>
    </row>
    <row r="877" spans="1:40" x14ac:dyDescent="0.25">
      <c r="A877" s="3"/>
      <c r="B877" s="5">
        <v>45695</v>
      </c>
      <c r="C877" s="8" t="s">
        <v>986</v>
      </c>
      <c r="D877" s="3" t="s">
        <v>34</v>
      </c>
      <c r="E877" s="3" t="s">
        <v>28</v>
      </c>
      <c r="F877" s="3"/>
      <c r="G877" s="3"/>
      <c r="H877" s="3" t="str">
        <f t="shared" si="69"/>
        <v>_</v>
      </c>
      <c r="I877" s="3"/>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(($AX$11)*IF(Table2[[#This Row],[CorrectWinnerPrediction]]="Y", 1, 0))+(($AX$12)*IF(Table2[[#This Row],[CorrectAwayScorePrediction]]="Y", 1, 0))+(($AX$13)*IF(Table2[[#This Row],[CorrectHomeScorePrediction]]="Y", 1, 0))</f>
        <v>0</v>
      </c>
      <c r="AD8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0</v>
      </c>
      <c r="AH877" s="3">
        <f t="shared" si="72"/>
        <v>0</v>
      </c>
      <c r="AI877" s="3">
        <f t="shared" si="73"/>
        <v>0</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$AV$31:$AV$40)), 0) &gt; 0, 1, 0) + IF(IFERROR(FIND(Table2[[#This Row],[HomeTeam]], _xlfn.TEXTJOIN(";", 1, $AV$31:$AV$40)), 0) &gt; 0, 1, 0)</f>
        <v>0</v>
      </c>
    </row>
    <row r="878" spans="1:40" x14ac:dyDescent="0.25">
      <c r="B878" s="4">
        <v>45696</v>
      </c>
      <c r="C878" s="7" t="s">
        <v>987</v>
      </c>
      <c r="D878" s="2" t="s">
        <v>32</v>
      </c>
      <c r="E878" s="2" t="s">
        <v>19</v>
      </c>
      <c r="F878" s="2"/>
      <c r="G878" s="2"/>
      <c r="H878" s="2" t="str">
        <f t="shared" si="69"/>
        <v>_</v>
      </c>
      <c r="I878" s="2"/>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(($AX$11)*IF(Table2[[#This Row],[CorrectWinnerPrediction]]="Y", 1, 0))+(($AX$12)*IF(Table2[[#This Row],[CorrectAwayScorePrediction]]="Y", 1, 0))+(($AX$13)*IF(Table2[[#This Row],[CorrectHomeScorePrediction]]="Y", 1, 0))</f>
        <v>0</v>
      </c>
      <c r="AD8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0</v>
      </c>
      <c r="AG878" s="2">
        <f>Table2[[#This Row],[ActualHomeScore]]-Table2[[#This Row],[PredictedHomeScore]]</f>
        <v>0</v>
      </c>
      <c r="AH878" s="2">
        <f t="shared" si="72"/>
        <v>0</v>
      </c>
      <c r="AI878" s="2">
        <f t="shared" si="73"/>
        <v>0</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$AV$31:$AV$40)), 0) &gt; 0, 1, 0) + IF(IFERROR(FIND(Table2[[#This Row],[HomeTeam]], _xlfn.TEXTJOIN(";", 1, $AV$31:$AV$40)), 0) &gt; 0, 1, 0)</f>
        <v>1</v>
      </c>
    </row>
    <row r="879" spans="1:40" x14ac:dyDescent="0.25">
      <c r="B879" s="4">
        <v>45696</v>
      </c>
      <c r="C879" s="7" t="s">
        <v>988</v>
      </c>
      <c r="D879" s="2" t="s">
        <v>43</v>
      </c>
      <c r="E879" s="2" t="s">
        <v>31</v>
      </c>
      <c r="F879" s="2"/>
      <c r="G879" s="2"/>
      <c r="H879" s="2" t="str">
        <f t="shared" si="69"/>
        <v>_</v>
      </c>
      <c r="I879" s="2"/>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(($AX$11)*IF(Table2[[#This Row],[CorrectWinnerPrediction]]="Y", 1, 0))+(($AX$12)*IF(Table2[[#This Row],[CorrectAwayScorePrediction]]="Y", 1, 0))+(($AX$13)*IF(Table2[[#This Row],[CorrectHomeScorePrediction]]="Y", 1, 0))</f>
        <v>0</v>
      </c>
      <c r="AD8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0</v>
      </c>
      <c r="AG879" s="2">
        <f>Table2[[#This Row],[ActualHomeScore]]-Table2[[#This Row],[PredictedHomeScore]]</f>
        <v>0</v>
      </c>
      <c r="AH879" s="2">
        <f t="shared" si="72"/>
        <v>0</v>
      </c>
      <c r="AI879" s="2">
        <f t="shared" si="73"/>
        <v>0</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$AV$31:$AV$40)), 0) &gt; 0, 1, 0) + IF(IFERROR(FIND(Table2[[#This Row],[HomeTeam]], _xlfn.TEXTJOIN(";", 1, $AV$31:$AV$40)), 0) &gt; 0, 1, 0)</f>
        <v>0</v>
      </c>
    </row>
    <row r="880" spans="1:40" x14ac:dyDescent="0.25">
      <c r="B880" s="4">
        <v>45696</v>
      </c>
      <c r="C880" s="7" t="s">
        <v>989</v>
      </c>
      <c r="D880" s="2" t="s">
        <v>15</v>
      </c>
      <c r="E880" s="2" t="s">
        <v>44</v>
      </c>
      <c r="F880" s="2"/>
      <c r="G880" s="2"/>
      <c r="H880" s="2" t="str">
        <f t="shared" si="69"/>
        <v>_</v>
      </c>
      <c r="I880" s="2"/>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(($AX$11)*IF(Table2[[#This Row],[CorrectWinnerPrediction]]="Y", 1, 0))+(($AX$12)*IF(Table2[[#This Row],[CorrectAwayScorePrediction]]="Y", 1, 0))+(($AX$13)*IF(Table2[[#This Row],[CorrectHomeScorePrediction]]="Y", 1, 0))</f>
        <v>0</v>
      </c>
      <c r="AD8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0</v>
      </c>
      <c r="AG880" s="2">
        <f>Table2[[#This Row],[ActualHomeScore]]-Table2[[#This Row],[PredictedHomeScore]]</f>
        <v>0</v>
      </c>
      <c r="AH880" s="2">
        <f t="shared" si="72"/>
        <v>0</v>
      </c>
      <c r="AI880" s="2">
        <f t="shared" si="73"/>
        <v>0</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$AV$31:$AV$40)), 0) &gt; 0, 1, 0) + IF(IFERROR(FIND(Table2[[#This Row],[HomeTeam]], _xlfn.TEXTJOIN(";", 1, $AV$31:$AV$40)), 0) &gt; 0, 1, 0)</f>
        <v>0</v>
      </c>
    </row>
    <row r="881" spans="1:40" x14ac:dyDescent="0.25">
      <c r="B881" s="4">
        <v>45696</v>
      </c>
      <c r="C881" s="7" t="s">
        <v>990</v>
      </c>
      <c r="D881" s="2" t="s">
        <v>27</v>
      </c>
      <c r="E881" s="2" t="s">
        <v>16</v>
      </c>
      <c r="F881" s="2"/>
      <c r="G881" s="2"/>
      <c r="H881" s="2" t="str">
        <f t="shared" si="69"/>
        <v>_</v>
      </c>
      <c r="I881" s="2"/>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(($AX$11)*IF(Table2[[#This Row],[CorrectWinnerPrediction]]="Y", 1, 0))+(($AX$12)*IF(Table2[[#This Row],[CorrectAwayScorePrediction]]="Y", 1, 0))+(($AX$13)*IF(Table2[[#This Row],[CorrectHomeScorePrediction]]="Y", 1, 0))</f>
        <v>0</v>
      </c>
      <c r="AD8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0</v>
      </c>
      <c r="AI881" s="2">
        <f t="shared" si="73"/>
        <v>0</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$AV$31:$AV$40)), 0) &gt; 0, 1, 0) + IF(IFERROR(FIND(Table2[[#This Row],[HomeTeam]], _xlfn.TEXTJOIN(";", 1, $AV$31:$AV$40)), 0) &gt; 0, 1, 0)</f>
        <v>0</v>
      </c>
    </row>
    <row r="882" spans="1:40" x14ac:dyDescent="0.25">
      <c r="B882" s="4">
        <v>45696</v>
      </c>
      <c r="C882" s="7" t="s">
        <v>991</v>
      </c>
      <c r="D882" s="2" t="s">
        <v>30</v>
      </c>
      <c r="E882" s="2" t="s">
        <v>14</v>
      </c>
      <c r="F882" s="2"/>
      <c r="G882" s="2"/>
      <c r="H882" s="2" t="str">
        <f t="shared" si="69"/>
        <v>_</v>
      </c>
      <c r="I882" s="2"/>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(($AX$11)*IF(Table2[[#This Row],[CorrectWinnerPrediction]]="Y", 1, 0))+(($AX$12)*IF(Table2[[#This Row],[CorrectAwayScorePrediction]]="Y", 1, 0))+(($AX$13)*IF(Table2[[#This Row],[CorrectHomeScorePrediction]]="Y", 1, 0))</f>
        <v>0</v>
      </c>
      <c r="AD8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0</v>
      </c>
      <c r="AG882" s="2">
        <f>Table2[[#This Row],[ActualHomeScore]]-Table2[[#This Row],[PredictedHomeScore]]</f>
        <v>0</v>
      </c>
      <c r="AH882" s="2">
        <f t="shared" si="72"/>
        <v>0</v>
      </c>
      <c r="AI882" s="2">
        <f t="shared" si="73"/>
        <v>0</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$AV$31:$AV$40)), 0) &gt; 0, 1, 0) + IF(IFERROR(FIND(Table2[[#This Row],[HomeTeam]], _xlfn.TEXTJOIN(";", 1, $AV$31:$AV$40)), 0) &gt; 0, 1, 0)</f>
        <v>1</v>
      </c>
    </row>
    <row r="883" spans="1:40" x14ac:dyDescent="0.25">
      <c r="B883" s="4">
        <v>45696</v>
      </c>
      <c r="C883" s="7" t="s">
        <v>992</v>
      </c>
      <c r="D883" s="2" t="s">
        <v>21</v>
      </c>
      <c r="E883" s="2" t="s">
        <v>45</v>
      </c>
      <c r="F883" s="2"/>
      <c r="G883" s="2"/>
      <c r="H883" s="2" t="str">
        <f t="shared" si="69"/>
        <v>_</v>
      </c>
      <c r="I883" s="2"/>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(($AX$11)*IF(Table2[[#This Row],[CorrectWinnerPrediction]]="Y", 1, 0))+(($AX$12)*IF(Table2[[#This Row],[CorrectAwayScorePrediction]]="Y", 1, 0))+(($AX$13)*IF(Table2[[#This Row],[CorrectHomeScorePrediction]]="Y", 1, 0))</f>
        <v>0</v>
      </c>
      <c r="AD8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0</v>
      </c>
      <c r="AG883" s="2">
        <f>Table2[[#This Row],[ActualHomeScore]]-Table2[[#This Row],[PredictedHomeScore]]</f>
        <v>0</v>
      </c>
      <c r="AH883" s="2">
        <f t="shared" si="72"/>
        <v>0</v>
      </c>
      <c r="AI883" s="2">
        <f t="shared" si="73"/>
        <v>0</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$AV$31:$AV$40)), 0) &gt; 0, 1, 0) + IF(IFERROR(FIND(Table2[[#This Row],[HomeTeam]], _xlfn.TEXTJOIN(";", 1, $AV$31:$AV$40)), 0) &gt; 0, 1, 0)</f>
        <v>0</v>
      </c>
    </row>
    <row r="884" spans="1:40" x14ac:dyDescent="0.25">
      <c r="B884" s="4">
        <v>45696</v>
      </c>
      <c r="C884" s="7" t="s">
        <v>993</v>
      </c>
      <c r="D884" s="2" t="s">
        <v>20</v>
      </c>
      <c r="E884" s="2" t="s">
        <v>36</v>
      </c>
      <c r="F884" s="2"/>
      <c r="G884" s="2"/>
      <c r="H884" s="2" t="str">
        <f t="shared" si="69"/>
        <v>_</v>
      </c>
      <c r="I884" s="2"/>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(($AX$11)*IF(Table2[[#This Row],[CorrectWinnerPrediction]]="Y", 1, 0))+(($AX$12)*IF(Table2[[#This Row],[CorrectAwayScorePrediction]]="Y", 1, 0))+(($AX$13)*IF(Table2[[#This Row],[CorrectHomeScorePrediction]]="Y", 1, 0))</f>
        <v>0</v>
      </c>
      <c r="AD8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0</v>
      </c>
      <c r="AG884" s="2">
        <f>Table2[[#This Row],[ActualHomeScore]]-Table2[[#This Row],[PredictedHomeScore]]</f>
        <v>0</v>
      </c>
      <c r="AH884" s="2">
        <f t="shared" si="72"/>
        <v>0</v>
      </c>
      <c r="AI884" s="2">
        <f t="shared" si="73"/>
        <v>0</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$AV$31:$AV$40)), 0) &gt; 0, 1, 0) + IF(IFERROR(FIND(Table2[[#This Row],[HomeTeam]], _xlfn.TEXTJOIN(";", 1, $AV$31:$AV$40)), 0) &gt; 0, 1, 0)</f>
        <v>0</v>
      </c>
    </row>
    <row r="885" spans="1:40" x14ac:dyDescent="0.25">
      <c r="B885" s="4">
        <v>45696</v>
      </c>
      <c r="C885" s="7" t="s">
        <v>994</v>
      </c>
      <c r="D885" s="2" t="s">
        <v>17</v>
      </c>
      <c r="E885" s="2" t="s">
        <v>13</v>
      </c>
      <c r="F885" s="2"/>
      <c r="G885" s="2"/>
      <c r="H885" s="2" t="str">
        <f t="shared" si="69"/>
        <v>_</v>
      </c>
      <c r="I885" s="2"/>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(($AX$11)*IF(Table2[[#This Row],[CorrectWinnerPrediction]]="Y", 1, 0))+(($AX$12)*IF(Table2[[#This Row],[CorrectAwayScorePrediction]]="Y", 1, 0))+(($AX$13)*IF(Table2[[#This Row],[CorrectHomeScorePrediction]]="Y", 1, 0))</f>
        <v>0</v>
      </c>
      <c r="AD8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0</v>
      </c>
      <c r="AG885" s="2">
        <f>Table2[[#This Row],[ActualHomeScore]]-Table2[[#This Row],[PredictedHomeScore]]</f>
        <v>0</v>
      </c>
      <c r="AH885" s="2">
        <f t="shared" si="72"/>
        <v>0</v>
      </c>
      <c r="AI885" s="2">
        <f t="shared" si="73"/>
        <v>0</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$AV$31:$AV$40)), 0) &gt; 0, 1, 0) + IF(IFERROR(FIND(Table2[[#This Row],[HomeTeam]], _xlfn.TEXTJOIN(";", 1, $AV$31:$AV$40)), 0) &gt; 0, 1, 0)</f>
        <v>0</v>
      </c>
    </row>
    <row r="886" spans="1:40" x14ac:dyDescent="0.25">
      <c r="B886" s="4">
        <v>45696</v>
      </c>
      <c r="C886" s="7" t="s">
        <v>995</v>
      </c>
      <c r="D886" s="2" t="s">
        <v>18</v>
      </c>
      <c r="E886" s="2" t="s">
        <v>25</v>
      </c>
      <c r="F886" s="2"/>
      <c r="G886" s="2"/>
      <c r="H886" s="2" t="str">
        <f t="shared" si="69"/>
        <v>_</v>
      </c>
      <c r="I886" s="2"/>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(($AX$11)*IF(Table2[[#This Row],[CorrectWinnerPrediction]]="Y", 1, 0))+(($AX$12)*IF(Table2[[#This Row],[CorrectAwayScorePrediction]]="Y", 1, 0))+(($AX$13)*IF(Table2[[#This Row],[CorrectHomeScorePrediction]]="Y", 1, 0))</f>
        <v>0</v>
      </c>
      <c r="AD8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0</v>
      </c>
      <c r="AH886" s="2">
        <f t="shared" si="72"/>
        <v>0</v>
      </c>
      <c r="AI886" s="2">
        <f t="shared" si="73"/>
        <v>0</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$AV$31:$AV$40)), 0) &gt; 0, 1, 0) + IF(IFERROR(FIND(Table2[[#This Row],[HomeTeam]], _xlfn.TEXTJOIN(";", 1, $AV$31:$AV$40)), 0) &gt; 0, 1, 0)</f>
        <v>2</v>
      </c>
    </row>
    <row r="887" spans="1:40" x14ac:dyDescent="0.25">
      <c r="B887" s="4">
        <v>45696</v>
      </c>
      <c r="C887" s="7" t="s">
        <v>996</v>
      </c>
      <c r="D887" s="2" t="s">
        <v>29</v>
      </c>
      <c r="E887" s="2" t="s">
        <v>35</v>
      </c>
      <c r="F887" s="2"/>
      <c r="G887" s="2"/>
      <c r="H887" s="2" t="str">
        <f t="shared" si="69"/>
        <v>_</v>
      </c>
      <c r="I887" s="2"/>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(($AX$11)*IF(Table2[[#This Row],[CorrectWinnerPrediction]]="Y", 1, 0))+(($AX$12)*IF(Table2[[#This Row],[CorrectAwayScorePrediction]]="Y", 1, 0))+(($AX$13)*IF(Table2[[#This Row],[CorrectHomeScorePrediction]]="Y", 1, 0))</f>
        <v>0</v>
      </c>
      <c r="AD8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0</v>
      </c>
      <c r="AG887" s="2">
        <f>Table2[[#This Row],[ActualHomeScore]]-Table2[[#This Row],[PredictedHomeScore]]</f>
        <v>0</v>
      </c>
      <c r="AH887" s="2">
        <f t="shared" si="72"/>
        <v>0</v>
      </c>
      <c r="AI887" s="2">
        <f t="shared" si="73"/>
        <v>0</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$AV$31:$AV$40)), 0) &gt; 0, 1, 0) + IF(IFERROR(FIND(Table2[[#This Row],[HomeTeam]], _xlfn.TEXTJOIN(";", 1, $AV$31:$AV$40)), 0) &gt; 0, 1, 0)</f>
        <v>0</v>
      </c>
    </row>
    <row r="888" spans="1:40" x14ac:dyDescent="0.25">
      <c r="B888" s="4">
        <v>45696</v>
      </c>
      <c r="C888" s="7" t="s">
        <v>997</v>
      </c>
      <c r="D888" s="2" t="s">
        <v>33</v>
      </c>
      <c r="E888" s="2" t="s">
        <v>37</v>
      </c>
      <c r="F888" s="2"/>
      <c r="G888" s="2"/>
      <c r="H888" s="2" t="str">
        <f t="shared" si="69"/>
        <v>_</v>
      </c>
      <c r="I888" s="2"/>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(($AX$11)*IF(Table2[[#This Row],[CorrectWinnerPrediction]]="Y", 1, 0))+(($AX$12)*IF(Table2[[#This Row],[CorrectAwayScorePrediction]]="Y", 1, 0))+(($AX$13)*IF(Table2[[#This Row],[CorrectHomeScorePrediction]]="Y", 1, 0))</f>
        <v>0</v>
      </c>
      <c r="AD8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0</v>
      </c>
      <c r="AG888" s="2">
        <f>Table2[[#This Row],[ActualHomeScore]]-Table2[[#This Row],[PredictedHomeScore]]</f>
        <v>0</v>
      </c>
      <c r="AH888" s="2">
        <f t="shared" si="72"/>
        <v>0</v>
      </c>
      <c r="AI888" s="2">
        <f t="shared" si="73"/>
        <v>0</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$AV$31:$AV$40)), 0) &gt; 0, 1, 0) + IF(IFERROR(FIND(Table2[[#This Row],[HomeTeam]], _xlfn.TEXTJOIN(";", 1, $AV$31:$AV$40)), 0) &gt; 0, 1, 0)</f>
        <v>0</v>
      </c>
    </row>
    <row r="889" spans="1:40" x14ac:dyDescent="0.25">
      <c r="B889" s="4">
        <v>45696</v>
      </c>
      <c r="C889" s="7" t="s">
        <v>998</v>
      </c>
      <c r="D889" s="2" t="s">
        <v>12</v>
      </c>
      <c r="E889" s="2" t="s">
        <v>24</v>
      </c>
      <c r="F889" s="2"/>
      <c r="G889" s="2"/>
      <c r="H889" s="2" t="str">
        <f t="shared" si="69"/>
        <v>_</v>
      </c>
      <c r="I889" s="2"/>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(($AX$11)*IF(Table2[[#This Row],[CorrectWinnerPrediction]]="Y", 1, 0))+(($AX$12)*IF(Table2[[#This Row],[CorrectAwayScorePrediction]]="Y", 1, 0))+(($AX$13)*IF(Table2[[#This Row],[CorrectHomeScorePrediction]]="Y", 1, 0))</f>
        <v>0</v>
      </c>
      <c r="AD8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0</v>
      </c>
      <c r="AG889" s="2">
        <f>Table2[[#This Row],[ActualHomeScore]]-Table2[[#This Row],[PredictedHomeScore]]</f>
        <v>0</v>
      </c>
      <c r="AH889" s="2">
        <f t="shared" si="72"/>
        <v>0</v>
      </c>
      <c r="AI889" s="2">
        <f t="shared" si="73"/>
        <v>0</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$AV$31:$AV$40)), 0) &gt; 0, 1, 0) + IF(IFERROR(FIND(Table2[[#This Row],[HomeTeam]], _xlfn.TEXTJOIN(";", 1, $AV$31:$AV$40)), 0) &gt; 0, 1, 0)</f>
        <v>1</v>
      </c>
    </row>
    <row r="890" spans="1:40" x14ac:dyDescent="0.25">
      <c r="B890" s="4">
        <v>45696</v>
      </c>
      <c r="C890" s="7" t="s">
        <v>1000</v>
      </c>
      <c r="D890" s="2" t="s">
        <v>47</v>
      </c>
      <c r="E890" s="2" t="s">
        <v>28</v>
      </c>
      <c r="F890" s="2"/>
      <c r="G890" s="2"/>
      <c r="H890" s="2" t="str">
        <f t="shared" si="69"/>
        <v>_</v>
      </c>
      <c r="I890" s="2"/>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(($AX$11)*IF(Table2[[#This Row],[CorrectWinnerPrediction]]="Y", 1, 0))+(($AX$12)*IF(Table2[[#This Row],[CorrectAwayScorePrediction]]="Y", 1, 0))+(($AX$13)*IF(Table2[[#This Row],[CorrectHomeScorePrediction]]="Y", 1, 0))</f>
        <v>0</v>
      </c>
      <c r="AD8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0</v>
      </c>
      <c r="AH890" s="2">
        <f t="shared" si="72"/>
        <v>0</v>
      </c>
      <c r="AI890" s="2">
        <f t="shared" si="73"/>
        <v>0</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$AV$31:$AV$40)), 0) &gt; 0, 1, 0) + IF(IFERROR(FIND(Table2[[#This Row],[HomeTeam]], _xlfn.TEXTJOIN(";", 1, $AV$31:$AV$40)), 0) &gt; 0, 1, 0)</f>
        <v>0</v>
      </c>
    </row>
    <row r="891" spans="1:40" x14ac:dyDescent="0.25">
      <c r="A891" s="3"/>
      <c r="B891" s="5">
        <v>45696</v>
      </c>
      <c r="C891" s="8" t="s">
        <v>999</v>
      </c>
      <c r="D891" s="3" t="s">
        <v>34</v>
      </c>
      <c r="E891" s="3" t="s">
        <v>38</v>
      </c>
      <c r="F891" s="3"/>
      <c r="G891" s="3"/>
      <c r="H891" s="3" t="str">
        <f t="shared" si="69"/>
        <v>_</v>
      </c>
      <c r="I891" s="3"/>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(($AX$11)*IF(Table2[[#This Row],[CorrectWinnerPrediction]]="Y", 1, 0))+(($AX$12)*IF(Table2[[#This Row],[CorrectAwayScorePrediction]]="Y", 1, 0))+(($AX$13)*IF(Table2[[#This Row],[CorrectHomeScorePrediction]]="Y", 1, 0))</f>
        <v>0</v>
      </c>
      <c r="AD89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0</v>
      </c>
      <c r="AG891" s="3">
        <f>Table2[[#This Row],[ActualHomeScore]]-Table2[[#This Row],[PredictedHomeScore]]</f>
        <v>0</v>
      </c>
      <c r="AH891" s="3">
        <f t="shared" si="72"/>
        <v>0</v>
      </c>
      <c r="AI891" s="3">
        <f t="shared" si="73"/>
        <v>0</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$AV$31:$AV$40)), 0) &gt; 0, 1, 0) + IF(IFERROR(FIND(Table2[[#This Row],[HomeTeam]], _xlfn.TEXTJOIN(";", 1, $AV$31:$AV$40)), 0) &gt; 0, 1, 0)</f>
        <v>0</v>
      </c>
    </row>
    <row r="892" spans="1:40" x14ac:dyDescent="0.25">
      <c r="B892" s="4">
        <v>45697</v>
      </c>
      <c r="C892" s="7" t="s">
        <v>1001</v>
      </c>
      <c r="D892" s="2" t="s">
        <v>15</v>
      </c>
      <c r="E892" s="2" t="s">
        <v>46</v>
      </c>
      <c r="F892" s="2"/>
      <c r="G892" s="2"/>
      <c r="H892" s="2" t="str">
        <f t="shared" si="69"/>
        <v>_</v>
      </c>
      <c r="I892" s="2"/>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(($AX$11)*IF(Table2[[#This Row],[CorrectWinnerPrediction]]="Y", 1, 0))+(($AX$12)*IF(Table2[[#This Row],[CorrectAwayScorePrediction]]="Y", 1, 0))+(($AX$13)*IF(Table2[[#This Row],[CorrectHomeScorePrediction]]="Y", 1, 0))</f>
        <v>0</v>
      </c>
      <c r="AD8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0</v>
      </c>
      <c r="AG892" s="2">
        <f>Table2[[#This Row],[ActualHomeScore]]-Table2[[#This Row],[PredictedHomeScore]]</f>
        <v>0</v>
      </c>
      <c r="AH892" s="2">
        <f t="shared" si="72"/>
        <v>0</v>
      </c>
      <c r="AI892" s="2">
        <f t="shared" si="73"/>
        <v>0</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$AV$31:$AV$40)), 0) &gt; 0, 1, 0) + IF(IFERROR(FIND(Table2[[#This Row],[HomeTeam]], _xlfn.TEXTJOIN(";", 1, $AV$31:$AV$40)), 0) &gt; 0, 1, 0)</f>
        <v>0</v>
      </c>
    </row>
    <row r="893" spans="1:40" x14ac:dyDescent="0.25">
      <c r="A893" s="3"/>
      <c r="B893" s="5">
        <v>45697</v>
      </c>
      <c r="C893" s="8" t="s">
        <v>1002</v>
      </c>
      <c r="D893" s="3" t="s">
        <v>43</v>
      </c>
      <c r="E893" s="3" t="s">
        <v>19</v>
      </c>
      <c r="F893" s="3"/>
      <c r="G893" s="3"/>
      <c r="H893" s="3" t="str">
        <f t="shared" si="69"/>
        <v>_</v>
      </c>
      <c r="I893" s="3"/>
      <c r="J893" s="3"/>
      <c r="K893" s="3"/>
      <c r="L893" s="2" t="str">
        <f t="shared" si="70"/>
        <v>_</v>
      </c>
      <c r="M893" s="3"/>
      <c r="N893" s="3">
        <f>IF(ISBLANK(Table2[[#This Row],[ActualResult]]), 0, 1)</f>
        <v>0</v>
      </c>
      <c r="O893" s="3" t="str">
        <f>IF(ISBLANK(Table2[[#This Row],[ActualResult]]), "_", IF(Table2[[#This Row],[ActualWinner]]=Table2[[#This Row],[PredictedWinner]], "Y", "N"))</f>
        <v>_</v>
      </c>
      <c r="P893" s="3" t="str">
        <f>IF(Table2[[#This Row],[ActualAwayScore]]&gt;Table2[[#This Row],[PredictedAwayScore]], "N", IF(ISBLANK(Table2[[#This Row],[ActualResult]]), "_", IF(Table2[[#This Row],[ActualAwayScore]]=Table2[[#This Row],[PredictedAwayScore]], "Y", "N")))</f>
        <v>_</v>
      </c>
      <c r="Q893" s="3" t="str">
        <f>IF(Table2[[#This Row],[ActualHomeScore]]&gt;Table2[[#This Row],[PredictedHomeScore]],"N", IF(ISBLANK(Table2[[#This Row],[ActualResult]]), "_", IF(Table2[[#This Row],[ActualHomeScore]]=Table2[[#This Row],[PredictedHomeScore]], "Y", "N")))</f>
        <v>_</v>
      </c>
      <c r="R893" s="3"/>
      <c r="S893" s="3" t="str">
        <f t="shared" si="71"/>
        <v>_</v>
      </c>
      <c r="T893" s="3">
        <f>IF(INDEX(StatsRegularSeason20242025!$A$2:$C$33,MATCH(Table2[[#This Row],[AwayTeam]],StatsRegularSeason20242025!$A$2:$A$33,0),2)=INDEX(StatsRegularSeason20242025!$A$2:$C$33,MATCH(Table2[[#This Row],[HomeTeam]],StatsRegularSeason20242025!$A$2:$A$33,0),2),1,0)</f>
        <v>1</v>
      </c>
      <c r="U893" s="3">
        <f>IF(INDEX(StatsRegularSeason20242025!$A$2:$C$33,MATCH(Table2[[#This Row],[AwayTeam]],StatsRegularSeason20242025!$A$2:$A$33,0),3)=INDEX(StatsRegularSeason20242025!$A$2:$C$33,MATCH(Table2[[#This Row],[HomeTeam]],StatsRegularSeason20242025!$A$2:$A$33,0),3),1,0)</f>
        <v>1</v>
      </c>
      <c r="V893" s="3">
        <f>IF(Table2[[#This Row],[InterConf]]=1,IF(Table2[[#This Row],[InterDiv]]=0, 1, 0), 0)</f>
        <v>0</v>
      </c>
      <c r="W893" s="3">
        <f>IF(INDEX(StatsRegularSeason20242025!$A$2:$C$33,MATCH(Table2[[#This Row],[AwayTeam]],StatsRegularSeason20242025!$A$2:$A$33,0),2)&lt;&gt;INDEX(StatsRegularSeason20242025!$A$2:$C$33,MATCH(Table2[[#This Row],[HomeTeam]],StatsRegularSeason20242025!$A$2:$A$33,0),2),1,0)</f>
        <v>0</v>
      </c>
      <c r="X893" s="3"/>
      <c r="Y893" s="3"/>
      <c r="Z893" s="3">
        <f>IF(AND(Table2[[#This Row],[GameIsOver]]=1,Table2[[#This Row],[ActualHomeScore]]*Table2[[#This Row],[ActualAwayScore]]=0), 1,0)</f>
        <v>0</v>
      </c>
      <c r="AA893" s="3">
        <f>IF(Table2[[#This Row],[GameIsOver]]=0,0, IF(Table2[[#This Row],[ActualWinner]]=Table2[[#This Row],[AwayTeam]], 2, IF(OR(Table2[[#This Row],[ActualResult]]="OT", Table2[[#This Row],[ActualResult]]="SO"), 1, 0)))</f>
        <v>0</v>
      </c>
      <c r="AB893" s="3">
        <f>IF(Table2[[#This Row],[GameIsOver]]= 0, 0, IF(Table2[[#This Row],[ActualWinner]]=Table2[[#This Row],[HomeTeam]], 2, IF(OR(Table2[[#This Row],[ActualResult]]="OT", Table2[[#This Row],[ActualResult]]="SO"), 1, 0)))</f>
        <v>0</v>
      </c>
      <c r="AC893" s="51">
        <f>(($AX$11)*IF(Table2[[#This Row],[CorrectWinnerPrediction]]="Y", 1, 0))+(($AX$12)*IF(Table2[[#This Row],[CorrectAwayScorePrediction]]="Y", 1, 0))+(($AX$13)*IF(Table2[[#This Row],[CorrectHomeScorePrediction]]="Y", 1, 0))</f>
        <v>0</v>
      </c>
      <c r="AD8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3" s="5" t="str">
        <f>IF(WEEKDAY(Table2[[#This Row],[GameDate]])=1,"SUN",IF(WEEKDAY(Table2[[#This Row],[GameDate]])=2,"MON",IF(WEEKDAY(Table2[[#This Row],[GameDate]])=3,"TUE",IF(WEEKDAY(Table2[[#This Row],[GameDate]])=4,"WED",IF(WEEKDAY(Table2[[#This Row],[GameDate]])=5,"THU",IF(WEEKDAY(Table2[[#This Row],[GameDate]])=6,"FRI", "SAT"))))))</f>
        <v>SUN</v>
      </c>
      <c r="AF893" s="3">
        <f>Table2[[#This Row],[ActualAwayScore]]-Table2[[#This Row],[PredictedAwayScore]]</f>
        <v>0</v>
      </c>
      <c r="AG893" s="3">
        <f>Table2[[#This Row],[ActualHomeScore]]-Table2[[#This Row],[PredictedHomeScore]]</f>
        <v>0</v>
      </c>
      <c r="AH893" s="3">
        <f t="shared" si="72"/>
        <v>0</v>
      </c>
      <c r="AI893" s="3">
        <f t="shared" si="73"/>
        <v>0</v>
      </c>
      <c r="AJ893" s="3"/>
      <c r="AK893" s="2"/>
      <c r="AL893" s="2">
        <f>IF(Table2[[#This Row],[GameIsOver]]=0,0,IF(Table2[[#This Row],[ActualWinner]]=Table2[[#This Row],[AwayTeam]], 1, 0))</f>
        <v>0</v>
      </c>
      <c r="AM893" s="2">
        <f>IF(Table2[[#This Row],[GameIsOver]]=0,0,IF(Table2[[#This Row],[ActualWinner]]=Table2[[#This Row],[HomeTeam]], 1, 0))</f>
        <v>0</v>
      </c>
      <c r="AN893" s="2">
        <f>IF(IFERROR(FIND(Table2[[#This Row],[AwayTeam]], _xlfn.TEXTJOIN(";", 1, $AV$31:$AV$40)), 0) &gt; 0, 1, 0) + IF(IFERROR(FIND(Table2[[#This Row],[HomeTeam]], _xlfn.TEXTJOIN(";", 1, $AV$31:$AV$40)), 0) &gt; 0, 1, 0)</f>
        <v>1</v>
      </c>
    </row>
    <row r="894" spans="1:40" x14ac:dyDescent="0.25">
      <c r="B894" s="4">
        <v>45710</v>
      </c>
      <c r="C894" s="7" t="s">
        <v>1004</v>
      </c>
      <c r="D894" s="2" t="s">
        <v>23</v>
      </c>
      <c r="E894" s="2" t="s">
        <v>45</v>
      </c>
      <c r="F894" s="2"/>
      <c r="G894" s="2"/>
      <c r="H894" s="2" t="str">
        <f t="shared" si="69"/>
        <v>_</v>
      </c>
      <c r="I894" s="2"/>
      <c r="J894" s="2"/>
      <c r="K894" s="2"/>
      <c r="L894" s="13"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(($AX$11)*IF(Table2[[#This Row],[CorrectWinnerPrediction]]="Y", 1, 0))+(($AX$12)*IF(Table2[[#This Row],[CorrectAwayScorePrediction]]="Y", 1, 0))+(($AX$13)*IF(Table2[[#This Row],[CorrectHomeScorePrediction]]="Y", 1, 0))</f>
        <v>0</v>
      </c>
      <c r="AD8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$AV$31:$AV$40)), 0) &gt; 0, 1, 0) + IF(IFERROR(FIND(Table2[[#This Row],[HomeTeam]], _xlfn.TEXTJOIN(";", 1, $AV$31:$AV$40)), 0) &gt; 0, 1, 0)</f>
        <v>1</v>
      </c>
    </row>
    <row r="895" spans="1:40"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(($AX$11)*IF(Table2[[#This Row],[CorrectWinnerPrediction]]="Y", 1, 0))+(($AX$12)*IF(Table2[[#This Row],[CorrectAwayScorePrediction]]="Y", 1, 0))+(($AX$13)*IF(Table2[[#This Row],[CorrectHomeScorePrediction]]="Y", 1, 0))</f>
        <v>0</v>
      </c>
      <c r="AD8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$AV$31:$AV$40)), 0) &gt; 0, 1, 0) + IF(IFERROR(FIND(Table2[[#This Row],[HomeTeam]], _xlfn.TEXTJOIN(";", 1, $AV$31:$AV$40)), 0) &gt; 0, 1, 0)</f>
        <v>0</v>
      </c>
    </row>
    <row r="896" spans="1:40"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(($AX$11)*IF(Table2[[#This Row],[CorrectWinnerPrediction]]="Y", 1, 0))+(($AX$12)*IF(Table2[[#This Row],[CorrectAwayScorePrediction]]="Y", 1, 0))+(($AX$13)*IF(Table2[[#This Row],[CorrectHomeScorePrediction]]="Y", 1, 0))</f>
        <v>0</v>
      </c>
      <c r="AD8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$AV$31:$AV$40)), 0) &gt; 0, 1, 0) + IF(IFERROR(FIND(Table2[[#This Row],[HomeTeam]], _xlfn.TEXTJOIN(";", 1, $AV$31:$AV$40)), 0) &gt; 0, 1, 0)</f>
        <v>0</v>
      </c>
    </row>
    <row r="897" spans="1:40"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(($AX$11)*IF(Table2[[#This Row],[CorrectWinnerPrediction]]="Y", 1, 0))+(($AX$12)*IF(Table2[[#This Row],[CorrectAwayScorePrediction]]="Y", 1, 0))+(($AX$13)*IF(Table2[[#This Row],[CorrectHomeScorePrediction]]="Y", 1, 0))</f>
        <v>0</v>
      </c>
      <c r="AD8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$AV$31:$AV$40)), 0) &gt; 0, 1, 0) + IF(IFERROR(FIND(Table2[[#This Row],[HomeTeam]], _xlfn.TEXTJOIN(";", 1, $AV$31:$AV$40)), 0) &gt; 0, 1, 0)</f>
        <v>0</v>
      </c>
    </row>
    <row r="898" spans="1:40"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(($AX$11)*IF(Table2[[#This Row],[CorrectWinnerPrediction]]="Y", 1, 0))+(($AX$12)*IF(Table2[[#This Row],[CorrectAwayScorePrediction]]="Y", 1, 0))+(($AX$13)*IF(Table2[[#This Row],[CorrectHomeScorePrediction]]="Y", 1, 0))</f>
        <v>0</v>
      </c>
      <c r="AD8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$AV$31:$AV$40)), 0) &gt; 0, 1, 0) + IF(IFERROR(FIND(Table2[[#This Row],[HomeTeam]], _xlfn.TEXTJOIN(";", 1, $AV$31:$AV$40)), 0) &gt; 0, 1, 0)</f>
        <v>0</v>
      </c>
    </row>
    <row r="899" spans="1:40"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(($AX$11)*IF(Table2[[#This Row],[CorrectWinnerPrediction]]="Y", 1, 0))+(($AX$12)*IF(Table2[[#This Row],[CorrectAwayScorePrediction]]="Y", 1, 0))+(($AX$13)*IF(Table2[[#This Row],[CorrectHomeScorePrediction]]="Y", 1, 0))</f>
        <v>0</v>
      </c>
      <c r="AD8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$AV$31:$AV$40)), 0) &gt; 0, 1, 0) + IF(IFERROR(FIND(Table2[[#This Row],[HomeTeam]], _xlfn.TEXTJOIN(";", 1, $AV$31:$AV$40)), 0) &gt; 0, 1, 0)</f>
        <v>0</v>
      </c>
    </row>
    <row r="900" spans="1:40"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(($AX$11)*IF(Table2[[#This Row],[CorrectWinnerPrediction]]="Y", 1, 0))+(($AX$12)*IF(Table2[[#This Row],[CorrectAwayScorePrediction]]="Y", 1, 0))+(($AX$13)*IF(Table2[[#This Row],[CorrectHomeScorePrediction]]="Y", 1, 0))</f>
        <v>0</v>
      </c>
      <c r="AD9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$AV$31:$AV$40)), 0) &gt; 0, 1, 0) + IF(IFERROR(FIND(Table2[[#This Row],[HomeTeam]], _xlfn.TEXTJOIN(";", 1, $AV$31:$AV$40)), 0) &gt; 0, 1, 0)</f>
        <v>0</v>
      </c>
    </row>
    <row r="901" spans="1:40"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(($AX$11)*IF(Table2[[#This Row],[CorrectWinnerPrediction]]="Y", 1, 0))+(($AX$12)*IF(Table2[[#This Row],[CorrectAwayScorePrediction]]="Y", 1, 0))+(($AX$13)*IF(Table2[[#This Row],[CorrectHomeScorePrediction]]="Y", 1, 0))</f>
        <v>0</v>
      </c>
      <c r="AD9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$AV$31:$AV$40)), 0) &gt; 0, 1, 0) + IF(IFERROR(FIND(Table2[[#This Row],[HomeTeam]], _xlfn.TEXTJOIN(";", 1, $AV$31:$AV$40)), 0) &gt; 0, 1, 0)</f>
        <v>0</v>
      </c>
    </row>
    <row r="902" spans="1:40"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(($AX$11)*IF(Table2[[#This Row],[CorrectWinnerPrediction]]="Y", 1, 0))+(($AX$12)*IF(Table2[[#This Row],[CorrectAwayScorePrediction]]="Y", 1, 0))+(($AX$13)*IF(Table2[[#This Row],[CorrectHomeScorePrediction]]="Y", 1, 0))</f>
        <v>0</v>
      </c>
      <c r="AD9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$AV$31:$AV$40)), 0) &gt; 0, 1, 0) + IF(IFERROR(FIND(Table2[[#This Row],[HomeTeam]], _xlfn.TEXTJOIN(";", 1, $AV$31:$AV$40)), 0) &gt; 0, 1, 0)</f>
        <v>1</v>
      </c>
    </row>
    <row r="903" spans="1:40"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(($AX$11)*IF(Table2[[#This Row],[CorrectWinnerPrediction]]="Y", 1, 0))+(($AX$12)*IF(Table2[[#This Row],[CorrectAwayScorePrediction]]="Y", 1, 0))+(($AX$13)*IF(Table2[[#This Row],[CorrectHomeScorePrediction]]="Y", 1, 0))</f>
        <v>0</v>
      </c>
      <c r="AD9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$AV$31:$AV$40)), 0) &gt; 0, 1, 0) + IF(IFERROR(FIND(Table2[[#This Row],[HomeTeam]], _xlfn.TEXTJOIN(";", 1, $AV$31:$AV$40)), 0) &gt; 0, 1, 0)</f>
        <v>2</v>
      </c>
    </row>
    <row r="904" spans="1:40"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(($AX$11)*IF(Table2[[#This Row],[CorrectWinnerPrediction]]="Y", 1, 0))+(($AX$12)*IF(Table2[[#This Row],[CorrectAwayScorePrediction]]="Y", 1, 0))+(($AX$13)*IF(Table2[[#This Row],[CorrectHomeScorePrediction]]="Y", 1, 0))</f>
        <v>0</v>
      </c>
      <c r="AD9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$AV$31:$AV$40)), 0) &gt; 0, 1, 0) + IF(IFERROR(FIND(Table2[[#This Row],[HomeTeam]], _xlfn.TEXTJOIN(";", 1, $AV$31:$AV$40)), 0) &gt; 0, 1, 0)</f>
        <v>0</v>
      </c>
    </row>
    <row r="905" spans="1:40"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(($AX$11)*IF(Table2[[#This Row],[CorrectWinnerPrediction]]="Y", 1, 0))+(($AX$12)*IF(Table2[[#This Row],[CorrectAwayScorePrediction]]="Y", 1, 0))+(($AX$13)*IF(Table2[[#This Row],[CorrectHomeScorePrediction]]="Y", 1, 0))</f>
        <v>0</v>
      </c>
      <c r="AD9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$AV$31:$AV$40)), 0) &gt; 0, 1, 0) + IF(IFERROR(FIND(Table2[[#This Row],[HomeTeam]], _xlfn.TEXTJOIN(";", 1, $AV$31:$AV$40)), 0) &gt; 0, 1, 0)</f>
        <v>1</v>
      </c>
    </row>
    <row r="906" spans="1:40"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(($AX$11)*IF(Table2[[#This Row],[CorrectWinnerPrediction]]="Y", 1, 0))+(($AX$12)*IF(Table2[[#This Row],[CorrectAwayScorePrediction]]="Y", 1, 0))+(($AX$13)*IF(Table2[[#This Row],[CorrectHomeScorePrediction]]="Y", 1, 0))</f>
        <v>0</v>
      </c>
      <c r="AD9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$AV$31:$AV$40)), 0) &gt; 0, 1, 0) + IF(IFERROR(FIND(Table2[[#This Row],[HomeTeam]], _xlfn.TEXTJOIN(";", 1, $AV$31:$AV$40)), 0) &gt; 0, 1, 0)</f>
        <v>0</v>
      </c>
    </row>
    <row r="907" spans="1:40"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(($AX$11)*IF(Table2[[#This Row],[CorrectWinnerPrediction]]="Y", 1, 0))+(($AX$12)*IF(Table2[[#This Row],[CorrectAwayScorePrediction]]="Y", 1, 0))+(($AX$13)*IF(Table2[[#This Row],[CorrectHomeScorePrediction]]="Y", 1, 0))</f>
        <v>0</v>
      </c>
      <c r="AD9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$AV$31:$AV$40)), 0) &gt; 0, 1, 0) + IF(IFERROR(FIND(Table2[[#This Row],[HomeTeam]], _xlfn.TEXTJOIN(";", 1, $AV$31:$AV$40)), 0) &gt; 0, 1, 0)</f>
        <v>1</v>
      </c>
    </row>
    <row r="908" spans="1:40"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(($AX$11)*IF(Table2[[#This Row],[CorrectWinnerPrediction]]="Y", 1, 0))+(($AX$12)*IF(Table2[[#This Row],[CorrectAwayScorePrediction]]="Y", 1, 0))+(($AX$13)*IF(Table2[[#This Row],[CorrectHomeScorePrediction]]="Y", 1, 0))</f>
        <v>0</v>
      </c>
      <c r="AD9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$AV$31:$AV$40)), 0) &gt; 0, 1, 0) + IF(IFERROR(FIND(Table2[[#This Row],[HomeTeam]], _xlfn.TEXTJOIN(";", 1, $AV$31:$AV$40)), 0) &gt; 0, 1, 0)</f>
        <v>1</v>
      </c>
    </row>
    <row r="909" spans="1:40"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(($AX$11)*IF(Table2[[#This Row],[CorrectWinnerPrediction]]="Y", 1, 0))+(($AX$12)*IF(Table2[[#This Row],[CorrectAwayScorePrediction]]="Y", 1, 0))+(($AX$13)*IF(Table2[[#This Row],[CorrectHomeScorePrediction]]="Y", 1, 0))</f>
        <v>0</v>
      </c>
      <c r="AD9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$AV$31:$AV$40)), 0) &gt; 0, 1, 0) + IF(IFERROR(FIND(Table2[[#This Row],[HomeTeam]], _xlfn.TEXTJOIN(";", 1, $AV$31:$AV$40)), 0) &gt; 0, 1, 0)</f>
        <v>0</v>
      </c>
    </row>
    <row r="910" spans="1:40"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(($AX$11)*IF(Table2[[#This Row],[CorrectWinnerPrediction]]="Y", 1, 0))+(($AX$12)*IF(Table2[[#This Row],[CorrectAwayScorePrediction]]="Y", 1, 0))+(($AX$13)*IF(Table2[[#This Row],[CorrectHomeScorePrediction]]="Y", 1, 0))</f>
        <v>0</v>
      </c>
      <c r="AD9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$AV$31:$AV$40)), 0) &gt; 0, 1, 0) + IF(IFERROR(FIND(Table2[[#This Row],[HomeTeam]], _xlfn.TEXTJOIN(";", 1, $AV$31:$AV$40)), 0) &gt; 0, 1, 0)</f>
        <v>0</v>
      </c>
    </row>
    <row r="911" spans="1:40"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(($AX$11)*IF(Table2[[#This Row],[CorrectWinnerPrediction]]="Y", 1, 0))+(($AX$12)*IF(Table2[[#This Row],[CorrectAwayScorePrediction]]="Y", 1, 0))+(($AX$13)*IF(Table2[[#This Row],[CorrectHomeScorePrediction]]="Y", 1, 0))</f>
        <v>0</v>
      </c>
      <c r="AD9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$AV$31:$AV$40)), 0) &gt; 0, 1, 0) + IF(IFERROR(FIND(Table2[[#This Row],[HomeTeam]], _xlfn.TEXTJOIN(";", 1, $AV$31:$AV$40)), 0) &gt; 0, 1, 0)</f>
        <v>0</v>
      </c>
    </row>
    <row r="912" spans="1:40"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(($AX$11)*IF(Table2[[#This Row],[CorrectWinnerPrediction]]="Y", 1, 0))+(($AX$12)*IF(Table2[[#This Row],[CorrectAwayScorePrediction]]="Y", 1, 0))+(($AX$13)*IF(Table2[[#This Row],[CorrectHomeScorePrediction]]="Y", 1, 0))</f>
        <v>0</v>
      </c>
      <c r="AD9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$AV$31:$AV$40)), 0) &gt; 0, 1, 0) + IF(IFERROR(FIND(Table2[[#This Row],[HomeTeam]], _xlfn.TEXTJOIN(";", 1, $AV$31:$AV$40)), 0) &gt; 0, 1, 0)</f>
        <v>0</v>
      </c>
    </row>
    <row r="913" spans="1:40"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(($AX$11)*IF(Table2[[#This Row],[CorrectWinnerPrediction]]="Y", 1, 0))+(($AX$12)*IF(Table2[[#This Row],[CorrectAwayScorePrediction]]="Y", 1, 0))+(($AX$13)*IF(Table2[[#This Row],[CorrectHomeScorePrediction]]="Y", 1, 0))</f>
        <v>0</v>
      </c>
      <c r="AD9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$AV$31:$AV$40)), 0) &gt; 0, 1, 0) + IF(IFERROR(FIND(Table2[[#This Row],[HomeTeam]], _xlfn.TEXTJOIN(";", 1, $AV$31:$AV$40)), 0) &gt; 0, 1, 0)</f>
        <v>0</v>
      </c>
    </row>
    <row r="914" spans="1:40"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(($AX$11)*IF(Table2[[#This Row],[CorrectWinnerPrediction]]="Y", 1, 0))+(($AX$12)*IF(Table2[[#This Row],[CorrectAwayScorePrediction]]="Y", 1, 0))+(($AX$13)*IF(Table2[[#This Row],[CorrectHomeScorePrediction]]="Y", 1, 0))</f>
        <v>0</v>
      </c>
      <c r="AD9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$AV$31:$AV$40)), 0) &gt; 0, 1, 0) + IF(IFERROR(FIND(Table2[[#This Row],[HomeTeam]], _xlfn.TEXTJOIN(";", 1, $AV$31:$AV$40)), 0) &gt; 0, 1, 0)</f>
        <v>1</v>
      </c>
    </row>
    <row r="915" spans="1:40"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(($AX$11)*IF(Table2[[#This Row],[CorrectWinnerPrediction]]="Y", 1, 0))+(($AX$12)*IF(Table2[[#This Row],[CorrectAwayScorePrediction]]="Y", 1, 0))+(($AX$13)*IF(Table2[[#This Row],[CorrectHomeScorePrediction]]="Y", 1, 0))</f>
        <v>0</v>
      </c>
      <c r="AD9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$AV$31:$AV$40)), 0) &gt; 0, 1, 0) + IF(IFERROR(FIND(Table2[[#This Row],[HomeTeam]], _xlfn.TEXTJOIN(";", 1, $AV$31:$AV$40)), 0) &gt; 0, 1, 0)</f>
        <v>0</v>
      </c>
    </row>
    <row r="916" spans="1:40"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(($AX$11)*IF(Table2[[#This Row],[CorrectWinnerPrediction]]="Y", 1, 0))+(($AX$12)*IF(Table2[[#This Row],[CorrectAwayScorePrediction]]="Y", 1, 0))+(($AX$13)*IF(Table2[[#This Row],[CorrectHomeScorePrediction]]="Y", 1, 0))</f>
        <v>0</v>
      </c>
      <c r="AD9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$AV$31:$AV$40)), 0) &gt; 0, 1, 0) + IF(IFERROR(FIND(Table2[[#This Row],[HomeTeam]], _xlfn.TEXTJOIN(";", 1, $AV$31:$AV$40)), 0) &gt; 0, 1, 0)</f>
        <v>1</v>
      </c>
    </row>
    <row r="917" spans="1:40"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(($AX$11)*IF(Table2[[#This Row],[CorrectWinnerPrediction]]="Y", 1, 0))+(($AX$12)*IF(Table2[[#This Row],[CorrectAwayScorePrediction]]="Y", 1, 0))+(($AX$13)*IF(Table2[[#This Row],[CorrectHomeScorePrediction]]="Y", 1, 0))</f>
        <v>0</v>
      </c>
      <c r="AD91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$AV$31:$AV$40)), 0) &gt; 0, 1, 0) + IF(IFERROR(FIND(Table2[[#This Row],[HomeTeam]], _xlfn.TEXTJOIN(";", 1, $AV$31:$AV$40)), 0) &gt; 0, 1, 0)</f>
        <v>1</v>
      </c>
    </row>
    <row r="918" spans="1:40"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(($AX$11)*IF(Table2[[#This Row],[CorrectWinnerPrediction]]="Y", 1, 0))+(($AX$12)*IF(Table2[[#This Row],[CorrectAwayScorePrediction]]="Y", 1, 0))+(($AX$13)*IF(Table2[[#This Row],[CorrectHomeScorePrediction]]="Y", 1, 0))</f>
        <v>0</v>
      </c>
      <c r="AD9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$AV$31:$AV$40)), 0) &gt; 0, 1, 0) + IF(IFERROR(FIND(Table2[[#This Row],[HomeTeam]], _xlfn.TEXTJOIN(";", 1, $AV$31:$AV$40)), 0) &gt; 0, 1, 0)</f>
        <v>1</v>
      </c>
    </row>
    <row r="919" spans="1:40"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(($AX$11)*IF(Table2[[#This Row],[CorrectWinnerPrediction]]="Y", 1, 0))+(($AX$12)*IF(Table2[[#This Row],[CorrectAwayScorePrediction]]="Y", 1, 0))+(($AX$13)*IF(Table2[[#This Row],[CorrectHomeScorePrediction]]="Y", 1, 0))</f>
        <v>0</v>
      </c>
      <c r="AD9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$AV$31:$AV$40)), 0) &gt; 0, 1, 0) + IF(IFERROR(FIND(Table2[[#This Row],[HomeTeam]], _xlfn.TEXTJOIN(";", 1, $AV$31:$AV$40)), 0) &gt; 0, 1, 0)</f>
        <v>0</v>
      </c>
    </row>
    <row r="920" spans="1:40"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(($AX$11)*IF(Table2[[#This Row],[CorrectWinnerPrediction]]="Y", 1, 0))+(($AX$12)*IF(Table2[[#This Row],[CorrectAwayScorePrediction]]="Y", 1, 0))+(($AX$13)*IF(Table2[[#This Row],[CorrectHomeScorePrediction]]="Y", 1, 0))</f>
        <v>0</v>
      </c>
      <c r="AD9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$AV$31:$AV$40)), 0) &gt; 0, 1, 0) + IF(IFERROR(FIND(Table2[[#This Row],[HomeTeam]], _xlfn.TEXTJOIN(";", 1, $AV$31:$AV$40)), 0) &gt; 0, 1, 0)</f>
        <v>1</v>
      </c>
    </row>
    <row r="921" spans="1:40"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(($AX$11)*IF(Table2[[#This Row],[CorrectWinnerPrediction]]="Y", 1, 0))+(($AX$12)*IF(Table2[[#This Row],[CorrectAwayScorePrediction]]="Y", 1, 0))+(($AX$13)*IF(Table2[[#This Row],[CorrectHomeScorePrediction]]="Y", 1, 0))</f>
        <v>0</v>
      </c>
      <c r="AD9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$AV$31:$AV$40)), 0) &gt; 0, 1, 0) + IF(IFERROR(FIND(Table2[[#This Row],[HomeTeam]], _xlfn.TEXTJOIN(";", 1, $AV$31:$AV$40)), 0) &gt; 0, 1, 0)</f>
        <v>0</v>
      </c>
    </row>
    <row r="922" spans="1:40"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(($AX$11)*IF(Table2[[#This Row],[CorrectWinnerPrediction]]="Y", 1, 0))+(($AX$12)*IF(Table2[[#This Row],[CorrectAwayScorePrediction]]="Y", 1, 0))+(($AX$13)*IF(Table2[[#This Row],[CorrectHomeScorePrediction]]="Y", 1, 0))</f>
        <v>0</v>
      </c>
      <c r="AD9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$AV$31:$AV$40)), 0) &gt; 0, 1, 0) + IF(IFERROR(FIND(Table2[[#This Row],[HomeTeam]], _xlfn.TEXTJOIN(";", 1, $AV$31:$AV$40)), 0) &gt; 0, 1, 0)</f>
        <v>1</v>
      </c>
    </row>
    <row r="923" spans="1:40"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(($AX$11)*IF(Table2[[#This Row],[CorrectWinnerPrediction]]="Y", 1, 0))+(($AX$12)*IF(Table2[[#This Row],[CorrectAwayScorePrediction]]="Y", 1, 0))+(($AX$13)*IF(Table2[[#This Row],[CorrectHomeScorePrediction]]="Y", 1, 0))</f>
        <v>0</v>
      </c>
      <c r="AD9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$AV$31:$AV$40)), 0) &gt; 0, 1, 0) + IF(IFERROR(FIND(Table2[[#This Row],[HomeTeam]], _xlfn.TEXTJOIN(";", 1, $AV$31:$AV$40)), 0) &gt; 0, 1, 0)</f>
        <v>1</v>
      </c>
    </row>
    <row r="924" spans="1:40"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(($AX$11)*IF(Table2[[#This Row],[CorrectWinnerPrediction]]="Y", 1, 0))+(($AX$12)*IF(Table2[[#This Row],[CorrectAwayScorePrediction]]="Y", 1, 0))+(($AX$13)*IF(Table2[[#This Row],[CorrectHomeScorePrediction]]="Y", 1, 0))</f>
        <v>0</v>
      </c>
      <c r="AD9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$AV$31:$AV$40)), 0) &gt; 0, 1, 0) + IF(IFERROR(FIND(Table2[[#This Row],[HomeTeam]], _xlfn.TEXTJOIN(";", 1, $AV$31:$AV$40)), 0) &gt; 0, 1, 0)</f>
        <v>0</v>
      </c>
    </row>
    <row r="925" spans="1:40"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(($AX$11)*IF(Table2[[#This Row],[CorrectWinnerPrediction]]="Y", 1, 0))+(($AX$12)*IF(Table2[[#This Row],[CorrectAwayScorePrediction]]="Y", 1, 0))+(($AX$13)*IF(Table2[[#This Row],[CorrectHomeScorePrediction]]="Y", 1, 0))</f>
        <v>0</v>
      </c>
      <c r="AD9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$AV$31:$AV$40)), 0) &gt; 0, 1, 0) + IF(IFERROR(FIND(Table2[[#This Row],[HomeTeam]], _xlfn.TEXTJOIN(";", 1, $AV$31:$AV$40)), 0) &gt; 0, 1, 0)</f>
        <v>1</v>
      </c>
    </row>
    <row r="926" spans="1:40"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(($AX$11)*IF(Table2[[#This Row],[CorrectWinnerPrediction]]="Y", 1, 0))+(($AX$12)*IF(Table2[[#This Row],[CorrectAwayScorePrediction]]="Y", 1, 0))+(($AX$13)*IF(Table2[[#This Row],[CorrectHomeScorePrediction]]="Y", 1, 0))</f>
        <v>0</v>
      </c>
      <c r="AD9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$AV$31:$AV$40)), 0) &gt; 0, 1, 0) + IF(IFERROR(FIND(Table2[[#This Row],[HomeTeam]], _xlfn.TEXTJOIN(";", 1, $AV$31:$AV$40)), 0) &gt; 0, 1, 0)</f>
        <v>0</v>
      </c>
    </row>
    <row r="927" spans="1:40"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(($AX$11)*IF(Table2[[#This Row],[CorrectWinnerPrediction]]="Y", 1, 0))+(($AX$12)*IF(Table2[[#This Row],[CorrectAwayScorePrediction]]="Y", 1, 0))+(($AX$13)*IF(Table2[[#This Row],[CorrectHomeScorePrediction]]="Y", 1, 0))</f>
        <v>0</v>
      </c>
      <c r="AD9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$AV$31:$AV$40)), 0) &gt; 0, 1, 0) + IF(IFERROR(FIND(Table2[[#This Row],[HomeTeam]], _xlfn.TEXTJOIN(";", 1, $AV$31:$AV$40)), 0) &gt; 0, 1, 0)</f>
        <v>0</v>
      </c>
    </row>
    <row r="928" spans="1:40"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(($AX$11)*IF(Table2[[#This Row],[CorrectWinnerPrediction]]="Y", 1, 0))+(($AX$12)*IF(Table2[[#This Row],[CorrectAwayScorePrediction]]="Y", 1, 0))+(($AX$13)*IF(Table2[[#This Row],[CorrectHomeScorePrediction]]="Y", 1, 0))</f>
        <v>0</v>
      </c>
      <c r="AD9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$AV$31:$AV$40)), 0) &gt; 0, 1, 0) + IF(IFERROR(FIND(Table2[[#This Row],[HomeTeam]], _xlfn.TEXTJOIN(";", 1, $AV$31:$AV$40)), 0) &gt; 0, 1, 0)</f>
        <v>0</v>
      </c>
    </row>
    <row r="929" spans="1:40"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(($AX$11)*IF(Table2[[#This Row],[CorrectWinnerPrediction]]="Y", 1, 0))+(($AX$12)*IF(Table2[[#This Row],[CorrectAwayScorePrediction]]="Y", 1, 0))+(($AX$13)*IF(Table2[[#This Row],[CorrectHomeScorePrediction]]="Y", 1, 0))</f>
        <v>0</v>
      </c>
      <c r="AD9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$AV$31:$AV$40)), 0) &gt; 0, 1, 0) + IF(IFERROR(FIND(Table2[[#This Row],[HomeTeam]], _xlfn.TEXTJOIN(";", 1, $AV$31:$AV$40)), 0) &gt; 0, 1, 0)</f>
        <v>0</v>
      </c>
    </row>
    <row r="930" spans="1:40"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(($AX$11)*IF(Table2[[#This Row],[CorrectWinnerPrediction]]="Y", 1, 0))+(($AX$12)*IF(Table2[[#This Row],[CorrectAwayScorePrediction]]="Y", 1, 0))+(($AX$13)*IF(Table2[[#This Row],[CorrectHomeScorePrediction]]="Y", 1, 0))</f>
        <v>0</v>
      </c>
      <c r="AD9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$AV$31:$AV$40)), 0) &gt; 0, 1, 0) + IF(IFERROR(FIND(Table2[[#This Row],[HomeTeam]], _xlfn.TEXTJOIN(";", 1, $AV$31:$AV$40)), 0) &gt; 0, 1, 0)</f>
        <v>0</v>
      </c>
    </row>
    <row r="931" spans="1:40"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(($AX$11)*IF(Table2[[#This Row],[CorrectWinnerPrediction]]="Y", 1, 0))+(($AX$12)*IF(Table2[[#This Row],[CorrectAwayScorePrediction]]="Y", 1, 0))+(($AX$13)*IF(Table2[[#This Row],[CorrectHomeScorePrediction]]="Y", 1, 0))</f>
        <v>0</v>
      </c>
      <c r="AD9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$AV$31:$AV$40)), 0) &gt; 0, 1, 0) + IF(IFERROR(FIND(Table2[[#This Row],[HomeTeam]], _xlfn.TEXTJOIN(";", 1, $AV$31:$AV$40)), 0) &gt; 0, 1, 0)</f>
        <v>0</v>
      </c>
    </row>
    <row r="932" spans="1:40"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(($AX$11)*IF(Table2[[#This Row],[CorrectWinnerPrediction]]="Y", 1, 0))+(($AX$12)*IF(Table2[[#This Row],[CorrectAwayScorePrediction]]="Y", 1, 0))+(($AX$13)*IF(Table2[[#This Row],[CorrectHomeScorePrediction]]="Y", 1, 0))</f>
        <v>0</v>
      </c>
      <c r="AD9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$AV$31:$AV$40)), 0) &gt; 0, 1, 0) + IF(IFERROR(FIND(Table2[[#This Row],[HomeTeam]], _xlfn.TEXTJOIN(";", 1, $AV$31:$AV$40)), 0) &gt; 0, 1, 0)</f>
        <v>2</v>
      </c>
    </row>
    <row r="933" spans="1:40"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(($AX$11)*IF(Table2[[#This Row],[CorrectWinnerPrediction]]="Y", 1, 0))+(($AX$12)*IF(Table2[[#This Row],[CorrectAwayScorePrediction]]="Y", 1, 0))+(($AX$13)*IF(Table2[[#This Row],[CorrectHomeScorePrediction]]="Y", 1, 0))</f>
        <v>0</v>
      </c>
      <c r="AD9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$AV$31:$AV$40)), 0) &gt; 0, 1, 0) + IF(IFERROR(FIND(Table2[[#This Row],[HomeTeam]], _xlfn.TEXTJOIN(";", 1, $AV$31:$AV$40)), 0) &gt; 0, 1, 0)</f>
        <v>0</v>
      </c>
    </row>
    <row r="934" spans="1:40"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(($AX$11)*IF(Table2[[#This Row],[CorrectWinnerPrediction]]="Y", 1, 0))+(($AX$12)*IF(Table2[[#This Row],[CorrectAwayScorePrediction]]="Y", 1, 0))+(($AX$13)*IF(Table2[[#This Row],[CorrectHomeScorePrediction]]="Y", 1, 0))</f>
        <v>0</v>
      </c>
      <c r="AD93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$AV$31:$AV$40)), 0) &gt; 0, 1, 0) + IF(IFERROR(FIND(Table2[[#This Row],[HomeTeam]], _xlfn.TEXTJOIN(";", 1, $AV$31:$AV$40)), 0) &gt; 0, 1, 0)</f>
        <v>1</v>
      </c>
    </row>
    <row r="935" spans="1:40"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(($AX$11)*IF(Table2[[#This Row],[CorrectWinnerPrediction]]="Y", 1, 0))+(($AX$12)*IF(Table2[[#This Row],[CorrectAwayScorePrediction]]="Y", 1, 0))+(($AX$13)*IF(Table2[[#This Row],[CorrectHomeScorePrediction]]="Y", 1, 0))</f>
        <v>0</v>
      </c>
      <c r="AD9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$AV$31:$AV$40)), 0) &gt; 0, 1, 0) + IF(IFERROR(FIND(Table2[[#This Row],[HomeTeam]], _xlfn.TEXTJOIN(";", 1, $AV$31:$AV$40)), 0) &gt; 0, 1, 0)</f>
        <v>0</v>
      </c>
    </row>
    <row r="936" spans="1:40"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(($AX$11)*IF(Table2[[#This Row],[CorrectWinnerPrediction]]="Y", 1, 0))+(($AX$12)*IF(Table2[[#This Row],[CorrectAwayScorePrediction]]="Y", 1, 0))+(($AX$13)*IF(Table2[[#This Row],[CorrectHomeScorePrediction]]="Y", 1, 0))</f>
        <v>0</v>
      </c>
      <c r="AD9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$AV$31:$AV$40)), 0) &gt; 0, 1, 0) + IF(IFERROR(FIND(Table2[[#This Row],[HomeTeam]], _xlfn.TEXTJOIN(";", 1, $AV$31:$AV$40)), 0) &gt; 0, 1, 0)</f>
        <v>1</v>
      </c>
    </row>
    <row r="937" spans="1:40"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(($AX$11)*IF(Table2[[#This Row],[CorrectWinnerPrediction]]="Y", 1, 0))+(($AX$12)*IF(Table2[[#This Row],[CorrectAwayScorePrediction]]="Y", 1, 0))+(($AX$13)*IF(Table2[[#This Row],[CorrectHomeScorePrediction]]="Y", 1, 0))</f>
        <v>0</v>
      </c>
      <c r="AD9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$AV$31:$AV$40)), 0) &gt; 0, 1, 0) + IF(IFERROR(FIND(Table2[[#This Row],[HomeTeam]], _xlfn.TEXTJOIN(";", 1, $AV$31:$AV$40)), 0) &gt; 0, 1, 0)</f>
        <v>0</v>
      </c>
    </row>
    <row r="938" spans="1:40"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(($AX$11)*IF(Table2[[#This Row],[CorrectWinnerPrediction]]="Y", 1, 0))+(($AX$12)*IF(Table2[[#This Row],[CorrectAwayScorePrediction]]="Y", 1, 0))+(($AX$13)*IF(Table2[[#This Row],[CorrectHomeScorePrediction]]="Y", 1, 0))</f>
        <v>0</v>
      </c>
      <c r="AD9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$AV$31:$AV$40)), 0) &gt; 0, 1, 0) + IF(IFERROR(FIND(Table2[[#This Row],[HomeTeam]], _xlfn.TEXTJOIN(";", 1, $AV$31:$AV$40)), 0) &gt; 0, 1, 0)</f>
        <v>1</v>
      </c>
    </row>
    <row r="939" spans="1:40"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(($AX$11)*IF(Table2[[#This Row],[CorrectWinnerPrediction]]="Y", 1, 0))+(($AX$12)*IF(Table2[[#This Row],[CorrectAwayScorePrediction]]="Y", 1, 0))+(($AX$13)*IF(Table2[[#This Row],[CorrectHomeScorePrediction]]="Y", 1, 0))</f>
        <v>0</v>
      </c>
      <c r="AD9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$AV$31:$AV$40)), 0) &gt; 0, 1, 0) + IF(IFERROR(FIND(Table2[[#This Row],[HomeTeam]], _xlfn.TEXTJOIN(";", 1, $AV$31:$AV$40)), 0) &gt; 0, 1, 0)</f>
        <v>1</v>
      </c>
    </row>
    <row r="940" spans="1:40"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(($AX$11)*IF(Table2[[#This Row],[CorrectWinnerPrediction]]="Y", 1, 0))+(($AX$12)*IF(Table2[[#This Row],[CorrectAwayScorePrediction]]="Y", 1, 0))+(($AX$13)*IF(Table2[[#This Row],[CorrectHomeScorePrediction]]="Y", 1, 0))</f>
        <v>0</v>
      </c>
      <c r="AD9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$AV$31:$AV$40)), 0) &gt; 0, 1, 0) + IF(IFERROR(FIND(Table2[[#This Row],[HomeTeam]], _xlfn.TEXTJOIN(";", 1, $AV$31:$AV$40)), 0) &gt; 0, 1, 0)</f>
        <v>0</v>
      </c>
    </row>
    <row r="941" spans="1:40"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(($AX$11)*IF(Table2[[#This Row],[CorrectWinnerPrediction]]="Y", 1, 0))+(($AX$12)*IF(Table2[[#This Row],[CorrectAwayScorePrediction]]="Y", 1, 0))+(($AX$13)*IF(Table2[[#This Row],[CorrectHomeScorePrediction]]="Y", 1, 0))</f>
        <v>0</v>
      </c>
      <c r="AD9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$AV$31:$AV$40)), 0) &gt; 0, 1, 0) + IF(IFERROR(FIND(Table2[[#This Row],[HomeTeam]], _xlfn.TEXTJOIN(";", 1, $AV$31:$AV$40)), 0) &gt; 0, 1, 0)</f>
        <v>0</v>
      </c>
    </row>
    <row r="942" spans="1:40"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(($AX$11)*IF(Table2[[#This Row],[CorrectWinnerPrediction]]="Y", 1, 0))+(($AX$12)*IF(Table2[[#This Row],[CorrectAwayScorePrediction]]="Y", 1, 0))+(($AX$13)*IF(Table2[[#This Row],[CorrectHomeScorePrediction]]="Y", 1, 0))</f>
        <v>0</v>
      </c>
      <c r="AD9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$AV$31:$AV$40)), 0) &gt; 0, 1, 0) + IF(IFERROR(FIND(Table2[[#This Row],[HomeTeam]], _xlfn.TEXTJOIN(";", 1, $AV$31:$AV$40)), 0) &gt; 0, 1, 0)</f>
        <v>0</v>
      </c>
    </row>
    <row r="943" spans="1:40"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(($AX$11)*IF(Table2[[#This Row],[CorrectWinnerPrediction]]="Y", 1, 0))+(($AX$12)*IF(Table2[[#This Row],[CorrectAwayScorePrediction]]="Y", 1, 0))+(($AX$13)*IF(Table2[[#This Row],[CorrectHomeScorePrediction]]="Y", 1, 0))</f>
        <v>0</v>
      </c>
      <c r="AD9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$AV$31:$AV$40)), 0) &gt; 0, 1, 0) + IF(IFERROR(FIND(Table2[[#This Row],[HomeTeam]], _xlfn.TEXTJOIN(";", 1, $AV$31:$AV$40)), 0) &gt; 0, 1, 0)</f>
        <v>1</v>
      </c>
    </row>
    <row r="944" spans="1:40"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(($AX$11)*IF(Table2[[#This Row],[CorrectWinnerPrediction]]="Y", 1, 0))+(($AX$12)*IF(Table2[[#This Row],[CorrectAwayScorePrediction]]="Y", 1, 0))+(($AX$13)*IF(Table2[[#This Row],[CorrectHomeScorePrediction]]="Y", 1, 0))</f>
        <v>0</v>
      </c>
      <c r="AD9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$AV$31:$AV$40)), 0) &gt; 0, 1, 0) + IF(IFERROR(FIND(Table2[[#This Row],[HomeTeam]], _xlfn.TEXTJOIN(";", 1, $AV$31:$AV$40)), 0) &gt; 0, 1, 0)</f>
        <v>0</v>
      </c>
    </row>
    <row r="945" spans="1:40"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(($AX$11)*IF(Table2[[#This Row],[CorrectWinnerPrediction]]="Y", 1, 0))+(($AX$12)*IF(Table2[[#This Row],[CorrectAwayScorePrediction]]="Y", 1, 0))+(($AX$13)*IF(Table2[[#This Row],[CorrectHomeScorePrediction]]="Y", 1, 0))</f>
        <v>0</v>
      </c>
      <c r="AD9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$AV$31:$AV$40)), 0) &gt; 0, 1, 0) + IF(IFERROR(FIND(Table2[[#This Row],[HomeTeam]], _xlfn.TEXTJOIN(";", 1, $AV$31:$AV$40)), 0) &gt; 0, 1, 0)</f>
        <v>0</v>
      </c>
    </row>
    <row r="946" spans="1:40"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(($AX$11)*IF(Table2[[#This Row],[CorrectWinnerPrediction]]="Y", 1, 0))+(($AX$12)*IF(Table2[[#This Row],[CorrectAwayScorePrediction]]="Y", 1, 0))+(($AX$13)*IF(Table2[[#This Row],[CorrectHomeScorePrediction]]="Y", 1, 0))</f>
        <v>0</v>
      </c>
      <c r="AD9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$AV$31:$AV$40)), 0) &gt; 0, 1, 0) + IF(IFERROR(FIND(Table2[[#This Row],[HomeTeam]], _xlfn.TEXTJOIN(";", 1, $AV$31:$AV$40)), 0) &gt; 0, 1, 0)</f>
        <v>1</v>
      </c>
    </row>
    <row r="947" spans="1:40"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(($AX$11)*IF(Table2[[#This Row],[CorrectWinnerPrediction]]="Y", 1, 0))+(($AX$12)*IF(Table2[[#This Row],[CorrectAwayScorePrediction]]="Y", 1, 0))+(($AX$13)*IF(Table2[[#This Row],[CorrectHomeScorePrediction]]="Y", 1, 0))</f>
        <v>0</v>
      </c>
      <c r="AD9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$AV$31:$AV$40)), 0) &gt; 0, 1, 0) + IF(IFERROR(FIND(Table2[[#This Row],[HomeTeam]], _xlfn.TEXTJOIN(";", 1, $AV$31:$AV$40)), 0) &gt; 0, 1, 0)</f>
        <v>1</v>
      </c>
    </row>
    <row r="948" spans="1:40"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(($AX$11)*IF(Table2[[#This Row],[CorrectWinnerPrediction]]="Y", 1, 0))+(($AX$12)*IF(Table2[[#This Row],[CorrectAwayScorePrediction]]="Y", 1, 0))+(($AX$13)*IF(Table2[[#This Row],[CorrectHomeScorePrediction]]="Y", 1, 0))</f>
        <v>0</v>
      </c>
      <c r="AD9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$AV$31:$AV$40)), 0) &gt; 0, 1, 0) + IF(IFERROR(FIND(Table2[[#This Row],[HomeTeam]], _xlfn.TEXTJOIN(";", 1, $AV$31:$AV$40)), 0) &gt; 0, 1, 0)</f>
        <v>0</v>
      </c>
    </row>
    <row r="949" spans="1:40"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(($AX$11)*IF(Table2[[#This Row],[CorrectWinnerPrediction]]="Y", 1, 0))+(($AX$12)*IF(Table2[[#This Row],[CorrectAwayScorePrediction]]="Y", 1, 0))+(($AX$13)*IF(Table2[[#This Row],[CorrectHomeScorePrediction]]="Y", 1, 0))</f>
        <v>0</v>
      </c>
      <c r="AD94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$AV$31:$AV$40)), 0) &gt; 0, 1, 0) + IF(IFERROR(FIND(Table2[[#This Row],[HomeTeam]], _xlfn.TEXTJOIN(";", 1, $AV$31:$AV$40)), 0) &gt; 0, 1, 0)</f>
        <v>0</v>
      </c>
    </row>
    <row r="950" spans="1:40"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(($AX$11)*IF(Table2[[#This Row],[CorrectWinnerPrediction]]="Y", 1, 0))+(($AX$12)*IF(Table2[[#This Row],[CorrectAwayScorePrediction]]="Y", 1, 0))+(($AX$13)*IF(Table2[[#This Row],[CorrectHomeScorePrediction]]="Y", 1, 0))</f>
        <v>0</v>
      </c>
      <c r="AD9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$AV$31:$AV$40)), 0) &gt; 0, 1, 0) + IF(IFERROR(FIND(Table2[[#This Row],[HomeTeam]], _xlfn.TEXTJOIN(";", 1, $AV$31:$AV$40)), 0) &gt; 0, 1, 0)</f>
        <v>0</v>
      </c>
    </row>
    <row r="951" spans="1:40"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(($AX$11)*IF(Table2[[#This Row],[CorrectWinnerPrediction]]="Y", 1, 0))+(($AX$12)*IF(Table2[[#This Row],[CorrectAwayScorePrediction]]="Y", 1, 0))+(($AX$13)*IF(Table2[[#This Row],[CorrectHomeScorePrediction]]="Y", 1, 0))</f>
        <v>0</v>
      </c>
      <c r="AD9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$AV$31:$AV$40)), 0) &gt; 0, 1, 0) + IF(IFERROR(FIND(Table2[[#This Row],[HomeTeam]], _xlfn.TEXTJOIN(";", 1, $AV$31:$AV$40)), 0) &gt; 0, 1, 0)</f>
        <v>0</v>
      </c>
    </row>
    <row r="952" spans="1:40"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(($AX$11)*IF(Table2[[#This Row],[CorrectWinnerPrediction]]="Y", 1, 0))+(($AX$12)*IF(Table2[[#This Row],[CorrectAwayScorePrediction]]="Y", 1, 0))+(($AX$13)*IF(Table2[[#This Row],[CorrectHomeScorePrediction]]="Y", 1, 0))</f>
        <v>0</v>
      </c>
      <c r="AD9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$AV$31:$AV$40)), 0) &gt; 0, 1, 0) + IF(IFERROR(FIND(Table2[[#This Row],[HomeTeam]], _xlfn.TEXTJOIN(";", 1, $AV$31:$AV$40)), 0) &gt; 0, 1, 0)</f>
        <v>0</v>
      </c>
    </row>
    <row r="953" spans="1:40"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(($AX$11)*IF(Table2[[#This Row],[CorrectWinnerPrediction]]="Y", 1, 0))+(($AX$12)*IF(Table2[[#This Row],[CorrectAwayScorePrediction]]="Y", 1, 0))+(($AX$13)*IF(Table2[[#This Row],[CorrectHomeScorePrediction]]="Y", 1, 0))</f>
        <v>0</v>
      </c>
      <c r="AD9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$AV$31:$AV$40)), 0) &gt; 0, 1, 0) + IF(IFERROR(FIND(Table2[[#This Row],[HomeTeam]], _xlfn.TEXTJOIN(";", 1, $AV$31:$AV$40)), 0) &gt; 0, 1, 0)</f>
        <v>1</v>
      </c>
    </row>
    <row r="954" spans="1:40"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(($AX$11)*IF(Table2[[#This Row],[CorrectWinnerPrediction]]="Y", 1, 0))+(($AX$12)*IF(Table2[[#This Row],[CorrectAwayScorePrediction]]="Y", 1, 0))+(($AX$13)*IF(Table2[[#This Row],[CorrectHomeScorePrediction]]="Y", 1, 0))</f>
        <v>0</v>
      </c>
      <c r="AD9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$AV$31:$AV$40)), 0) &gt; 0, 1, 0) + IF(IFERROR(FIND(Table2[[#This Row],[HomeTeam]], _xlfn.TEXTJOIN(";", 1, $AV$31:$AV$40)), 0) &gt; 0, 1, 0)</f>
        <v>0</v>
      </c>
    </row>
    <row r="955" spans="1:40"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(($AX$11)*IF(Table2[[#This Row],[CorrectWinnerPrediction]]="Y", 1, 0))+(($AX$12)*IF(Table2[[#This Row],[CorrectAwayScorePrediction]]="Y", 1, 0))+(($AX$13)*IF(Table2[[#This Row],[CorrectHomeScorePrediction]]="Y", 1, 0))</f>
        <v>0</v>
      </c>
      <c r="AD9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$AV$31:$AV$40)), 0) &gt; 0, 1, 0) + IF(IFERROR(FIND(Table2[[#This Row],[HomeTeam]], _xlfn.TEXTJOIN(";", 1, $AV$31:$AV$40)), 0) &gt; 0, 1, 0)</f>
        <v>1</v>
      </c>
    </row>
    <row r="956" spans="1:40"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(($AX$11)*IF(Table2[[#This Row],[CorrectWinnerPrediction]]="Y", 1, 0))+(($AX$12)*IF(Table2[[#This Row],[CorrectAwayScorePrediction]]="Y", 1, 0))+(($AX$13)*IF(Table2[[#This Row],[CorrectHomeScorePrediction]]="Y", 1, 0))</f>
        <v>0</v>
      </c>
      <c r="AD9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$AV$31:$AV$40)), 0) &gt; 0, 1, 0) + IF(IFERROR(FIND(Table2[[#This Row],[HomeTeam]], _xlfn.TEXTJOIN(";", 1, $AV$31:$AV$40)), 0) &gt; 0, 1, 0)</f>
        <v>1</v>
      </c>
    </row>
    <row r="957" spans="1:40"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(($AX$11)*IF(Table2[[#This Row],[CorrectWinnerPrediction]]="Y", 1, 0))+(($AX$12)*IF(Table2[[#This Row],[CorrectAwayScorePrediction]]="Y", 1, 0))+(($AX$13)*IF(Table2[[#This Row],[CorrectHomeScorePrediction]]="Y", 1, 0))</f>
        <v>0</v>
      </c>
      <c r="AD9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$AV$31:$AV$40)), 0) &gt; 0, 1, 0) + IF(IFERROR(FIND(Table2[[#This Row],[HomeTeam]], _xlfn.TEXTJOIN(";", 1, $AV$31:$AV$40)), 0) &gt; 0, 1, 0)</f>
        <v>1</v>
      </c>
    </row>
    <row r="958" spans="1:40"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(($AX$11)*IF(Table2[[#This Row],[CorrectWinnerPrediction]]="Y", 1, 0))+(($AX$12)*IF(Table2[[#This Row],[CorrectAwayScorePrediction]]="Y", 1, 0))+(($AX$13)*IF(Table2[[#This Row],[CorrectHomeScorePrediction]]="Y", 1, 0))</f>
        <v>0</v>
      </c>
      <c r="AD9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$AV$31:$AV$40)), 0) &gt; 0, 1, 0) + IF(IFERROR(FIND(Table2[[#This Row],[HomeTeam]], _xlfn.TEXTJOIN(";", 1, $AV$31:$AV$40)), 0) &gt; 0, 1, 0)</f>
        <v>1</v>
      </c>
    </row>
    <row r="959" spans="1:40"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(($AX$11)*IF(Table2[[#This Row],[CorrectWinnerPrediction]]="Y", 1, 0))+(($AX$12)*IF(Table2[[#This Row],[CorrectAwayScorePrediction]]="Y", 1, 0))+(($AX$13)*IF(Table2[[#This Row],[CorrectHomeScorePrediction]]="Y", 1, 0))</f>
        <v>0</v>
      </c>
      <c r="AD9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$AV$31:$AV$40)), 0) &gt; 0, 1, 0) + IF(IFERROR(FIND(Table2[[#This Row],[HomeTeam]], _xlfn.TEXTJOIN(";", 1, $AV$31:$AV$40)), 0) &gt; 0, 1, 0)</f>
        <v>0</v>
      </c>
    </row>
    <row r="960" spans="1:40"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(($AX$11)*IF(Table2[[#This Row],[CorrectWinnerPrediction]]="Y", 1, 0))+(($AX$12)*IF(Table2[[#This Row],[CorrectAwayScorePrediction]]="Y", 1, 0))+(($AX$13)*IF(Table2[[#This Row],[CorrectHomeScorePrediction]]="Y", 1, 0))</f>
        <v>0</v>
      </c>
      <c r="AD9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$AV$31:$AV$40)), 0) &gt; 0, 1, 0) + IF(IFERROR(FIND(Table2[[#This Row],[HomeTeam]], _xlfn.TEXTJOIN(";", 1, $AV$31:$AV$40)), 0) &gt; 0, 1, 0)</f>
        <v>0</v>
      </c>
    </row>
    <row r="961" spans="1:40"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(($AX$11)*IF(Table2[[#This Row],[CorrectWinnerPrediction]]="Y", 1, 0))+(($AX$12)*IF(Table2[[#This Row],[CorrectAwayScorePrediction]]="Y", 1, 0))+(($AX$13)*IF(Table2[[#This Row],[CorrectHomeScorePrediction]]="Y", 1, 0))</f>
        <v>0</v>
      </c>
      <c r="AD9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$AV$31:$AV$40)), 0) &gt; 0, 1, 0) + IF(IFERROR(FIND(Table2[[#This Row],[HomeTeam]], _xlfn.TEXTJOIN(";", 1, $AV$31:$AV$40)), 0) &gt; 0, 1, 0)</f>
        <v>0</v>
      </c>
    </row>
    <row r="962" spans="1:40"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(($AX$11)*IF(Table2[[#This Row],[CorrectWinnerPrediction]]="Y", 1, 0))+(($AX$12)*IF(Table2[[#This Row],[CorrectAwayScorePrediction]]="Y", 1, 0))+(($AX$13)*IF(Table2[[#This Row],[CorrectHomeScorePrediction]]="Y", 1, 0))</f>
        <v>0</v>
      </c>
      <c r="AD96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$AV$31:$AV$40)), 0) &gt; 0, 1, 0) + IF(IFERROR(FIND(Table2[[#This Row],[HomeTeam]], _xlfn.TEXTJOIN(";", 1, $AV$31:$AV$40)), 0) &gt; 0, 1, 0)</f>
        <v>1</v>
      </c>
    </row>
    <row r="963" spans="1:40"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(($AX$11)*IF(Table2[[#This Row],[CorrectWinnerPrediction]]="Y", 1, 0))+(($AX$12)*IF(Table2[[#This Row],[CorrectAwayScorePrediction]]="Y", 1, 0))+(($AX$13)*IF(Table2[[#This Row],[CorrectHomeScorePrediction]]="Y", 1, 0))</f>
        <v>0</v>
      </c>
      <c r="AD9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$AV$31:$AV$40)), 0) &gt; 0, 1, 0) + IF(IFERROR(FIND(Table2[[#This Row],[HomeTeam]], _xlfn.TEXTJOIN(";", 1, $AV$31:$AV$40)), 0) &gt; 0, 1, 0)</f>
        <v>1</v>
      </c>
    </row>
    <row r="964" spans="1:40"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(($AX$11)*IF(Table2[[#This Row],[CorrectWinnerPrediction]]="Y", 1, 0))+(($AX$12)*IF(Table2[[#This Row],[CorrectAwayScorePrediction]]="Y", 1, 0))+(($AX$13)*IF(Table2[[#This Row],[CorrectHomeScorePrediction]]="Y", 1, 0))</f>
        <v>0</v>
      </c>
      <c r="AD9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$AV$31:$AV$40)), 0) &gt; 0, 1, 0) + IF(IFERROR(FIND(Table2[[#This Row],[HomeTeam]], _xlfn.TEXTJOIN(";", 1, $AV$31:$AV$40)), 0) &gt; 0, 1, 0)</f>
        <v>0</v>
      </c>
    </row>
    <row r="965" spans="1:40"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(($AX$11)*IF(Table2[[#This Row],[CorrectWinnerPrediction]]="Y", 1, 0))+(($AX$12)*IF(Table2[[#This Row],[CorrectAwayScorePrediction]]="Y", 1, 0))+(($AX$13)*IF(Table2[[#This Row],[CorrectHomeScorePrediction]]="Y", 1, 0))</f>
        <v>0</v>
      </c>
      <c r="AD9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$AV$31:$AV$40)), 0) &gt; 0, 1, 0) + IF(IFERROR(FIND(Table2[[#This Row],[HomeTeam]], _xlfn.TEXTJOIN(";", 1, $AV$31:$AV$40)), 0) &gt; 0, 1, 0)</f>
        <v>1</v>
      </c>
    </row>
    <row r="966" spans="1:40"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(($AX$11)*IF(Table2[[#This Row],[CorrectWinnerPrediction]]="Y", 1, 0))+(($AX$12)*IF(Table2[[#This Row],[CorrectAwayScorePrediction]]="Y", 1, 0))+(($AX$13)*IF(Table2[[#This Row],[CorrectHomeScorePrediction]]="Y", 1, 0))</f>
        <v>0</v>
      </c>
      <c r="AD9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$AV$31:$AV$40)), 0) &gt; 0, 1, 0) + IF(IFERROR(FIND(Table2[[#This Row],[HomeTeam]], _xlfn.TEXTJOIN(";", 1, $AV$31:$AV$40)), 0) &gt; 0, 1, 0)</f>
        <v>0</v>
      </c>
    </row>
    <row r="967" spans="1:40"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(($AX$11)*IF(Table2[[#This Row],[CorrectWinnerPrediction]]="Y", 1, 0))+(($AX$12)*IF(Table2[[#This Row],[CorrectAwayScorePrediction]]="Y", 1, 0))+(($AX$13)*IF(Table2[[#This Row],[CorrectHomeScorePrediction]]="Y", 1, 0))</f>
        <v>0</v>
      </c>
      <c r="AD9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$AV$31:$AV$40)), 0) &gt; 0, 1, 0) + IF(IFERROR(FIND(Table2[[#This Row],[HomeTeam]], _xlfn.TEXTJOIN(";", 1, $AV$31:$AV$40)), 0) &gt; 0, 1, 0)</f>
        <v>0</v>
      </c>
    </row>
    <row r="968" spans="1:40"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(($AX$11)*IF(Table2[[#This Row],[CorrectWinnerPrediction]]="Y", 1, 0))+(($AX$12)*IF(Table2[[#This Row],[CorrectAwayScorePrediction]]="Y", 1, 0))+(($AX$13)*IF(Table2[[#This Row],[CorrectHomeScorePrediction]]="Y", 1, 0))</f>
        <v>0</v>
      </c>
      <c r="AD96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$AV$31:$AV$40)), 0) &gt; 0, 1, 0) + IF(IFERROR(FIND(Table2[[#This Row],[HomeTeam]], _xlfn.TEXTJOIN(";", 1, $AV$31:$AV$40)), 0) &gt; 0, 1, 0)</f>
        <v>0</v>
      </c>
    </row>
    <row r="969" spans="1:40"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(($AX$11)*IF(Table2[[#This Row],[CorrectWinnerPrediction]]="Y", 1, 0))+(($AX$12)*IF(Table2[[#This Row],[CorrectAwayScorePrediction]]="Y", 1, 0))+(($AX$13)*IF(Table2[[#This Row],[CorrectHomeScorePrediction]]="Y", 1, 0))</f>
        <v>0</v>
      </c>
      <c r="AD9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$AV$31:$AV$40)), 0) &gt; 0, 1, 0) + IF(IFERROR(FIND(Table2[[#This Row],[HomeTeam]], _xlfn.TEXTJOIN(";", 1, $AV$31:$AV$40)), 0) &gt; 0, 1, 0)</f>
        <v>1</v>
      </c>
    </row>
    <row r="970" spans="1:40"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(($AX$11)*IF(Table2[[#This Row],[CorrectWinnerPrediction]]="Y", 1, 0))+(($AX$12)*IF(Table2[[#This Row],[CorrectAwayScorePrediction]]="Y", 1, 0))+(($AX$13)*IF(Table2[[#This Row],[CorrectHomeScorePrediction]]="Y", 1, 0))</f>
        <v>0</v>
      </c>
      <c r="AD9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$AV$31:$AV$40)), 0) &gt; 0, 1, 0) + IF(IFERROR(FIND(Table2[[#This Row],[HomeTeam]], _xlfn.TEXTJOIN(";", 1, $AV$31:$AV$40)), 0) &gt; 0, 1, 0)</f>
        <v>1</v>
      </c>
    </row>
    <row r="971" spans="1:40"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(($AX$11)*IF(Table2[[#This Row],[CorrectWinnerPrediction]]="Y", 1, 0))+(($AX$12)*IF(Table2[[#This Row],[CorrectAwayScorePrediction]]="Y", 1, 0))+(($AX$13)*IF(Table2[[#This Row],[CorrectHomeScorePrediction]]="Y", 1, 0))</f>
        <v>0</v>
      </c>
      <c r="AD9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$AV$31:$AV$40)), 0) &gt; 0, 1, 0) + IF(IFERROR(FIND(Table2[[#This Row],[HomeTeam]], _xlfn.TEXTJOIN(";", 1, $AV$31:$AV$40)), 0) &gt; 0, 1, 0)</f>
        <v>0</v>
      </c>
    </row>
    <row r="972" spans="1:40"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(($AX$11)*IF(Table2[[#This Row],[CorrectWinnerPrediction]]="Y", 1, 0))+(($AX$12)*IF(Table2[[#This Row],[CorrectAwayScorePrediction]]="Y", 1, 0))+(($AX$13)*IF(Table2[[#This Row],[CorrectHomeScorePrediction]]="Y", 1, 0))</f>
        <v>0</v>
      </c>
      <c r="AD9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$AV$31:$AV$40)), 0) &gt; 0, 1, 0) + IF(IFERROR(FIND(Table2[[#This Row],[HomeTeam]], _xlfn.TEXTJOIN(";", 1, $AV$31:$AV$40)), 0) &gt; 0, 1, 0)</f>
        <v>0</v>
      </c>
    </row>
    <row r="973" spans="1:40"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(($AX$11)*IF(Table2[[#This Row],[CorrectWinnerPrediction]]="Y", 1, 0))+(($AX$12)*IF(Table2[[#This Row],[CorrectAwayScorePrediction]]="Y", 1, 0))+(($AX$13)*IF(Table2[[#This Row],[CorrectHomeScorePrediction]]="Y", 1, 0))</f>
        <v>0</v>
      </c>
      <c r="AD9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$AV$31:$AV$40)), 0) &gt; 0, 1, 0) + IF(IFERROR(FIND(Table2[[#This Row],[HomeTeam]], _xlfn.TEXTJOIN(";", 1, $AV$31:$AV$40)), 0) &gt; 0, 1, 0)</f>
        <v>1</v>
      </c>
    </row>
    <row r="974" spans="1:40"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(($AX$11)*IF(Table2[[#This Row],[CorrectWinnerPrediction]]="Y", 1, 0))+(($AX$12)*IF(Table2[[#This Row],[CorrectAwayScorePrediction]]="Y", 1, 0))+(($AX$13)*IF(Table2[[#This Row],[CorrectHomeScorePrediction]]="Y", 1, 0))</f>
        <v>0</v>
      </c>
      <c r="AD9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$AV$31:$AV$40)), 0) &gt; 0, 1, 0) + IF(IFERROR(FIND(Table2[[#This Row],[HomeTeam]], _xlfn.TEXTJOIN(";", 1, $AV$31:$AV$40)), 0) &gt; 0, 1, 0)</f>
        <v>0</v>
      </c>
    </row>
    <row r="975" spans="1:40"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(($AX$11)*IF(Table2[[#This Row],[CorrectWinnerPrediction]]="Y", 1, 0))+(($AX$12)*IF(Table2[[#This Row],[CorrectAwayScorePrediction]]="Y", 1, 0))+(($AX$13)*IF(Table2[[#This Row],[CorrectHomeScorePrediction]]="Y", 1, 0))</f>
        <v>0</v>
      </c>
      <c r="AD9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$AV$31:$AV$40)), 0) &gt; 0, 1, 0) + IF(IFERROR(FIND(Table2[[#This Row],[HomeTeam]], _xlfn.TEXTJOIN(";", 1, $AV$31:$AV$40)), 0) &gt; 0, 1, 0)</f>
        <v>0</v>
      </c>
    </row>
    <row r="976" spans="1:40"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(($AX$11)*IF(Table2[[#This Row],[CorrectWinnerPrediction]]="Y", 1, 0))+(($AX$12)*IF(Table2[[#This Row],[CorrectAwayScorePrediction]]="Y", 1, 0))+(($AX$13)*IF(Table2[[#This Row],[CorrectHomeScorePrediction]]="Y", 1, 0))</f>
        <v>0</v>
      </c>
      <c r="AD9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$AV$31:$AV$40)), 0) &gt; 0, 1, 0) + IF(IFERROR(FIND(Table2[[#This Row],[HomeTeam]], _xlfn.TEXTJOIN(";", 1, $AV$31:$AV$40)), 0) &gt; 0, 1, 0)</f>
        <v>0</v>
      </c>
    </row>
    <row r="977" spans="1:40"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(($AX$11)*IF(Table2[[#This Row],[CorrectWinnerPrediction]]="Y", 1, 0))+(($AX$12)*IF(Table2[[#This Row],[CorrectAwayScorePrediction]]="Y", 1, 0))+(($AX$13)*IF(Table2[[#This Row],[CorrectHomeScorePrediction]]="Y", 1, 0))</f>
        <v>0</v>
      </c>
      <c r="AD9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$AV$31:$AV$40)), 0) &gt; 0, 1, 0) + IF(IFERROR(FIND(Table2[[#This Row],[HomeTeam]], _xlfn.TEXTJOIN(";", 1, $AV$31:$AV$40)), 0) &gt; 0, 1, 0)</f>
        <v>0</v>
      </c>
    </row>
    <row r="978" spans="1:40"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(($AX$11)*IF(Table2[[#This Row],[CorrectWinnerPrediction]]="Y", 1, 0))+(($AX$12)*IF(Table2[[#This Row],[CorrectAwayScorePrediction]]="Y", 1, 0))+(($AX$13)*IF(Table2[[#This Row],[CorrectHomeScorePrediction]]="Y", 1, 0))</f>
        <v>0</v>
      </c>
      <c r="AD9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$AV$31:$AV$40)), 0) &gt; 0, 1, 0) + IF(IFERROR(FIND(Table2[[#This Row],[HomeTeam]], _xlfn.TEXTJOIN(";", 1, $AV$31:$AV$40)), 0) &gt; 0, 1, 0)</f>
        <v>0</v>
      </c>
    </row>
    <row r="979" spans="1:40"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(($AX$11)*IF(Table2[[#This Row],[CorrectWinnerPrediction]]="Y", 1, 0))+(($AX$12)*IF(Table2[[#This Row],[CorrectAwayScorePrediction]]="Y", 1, 0))+(($AX$13)*IF(Table2[[#This Row],[CorrectHomeScorePrediction]]="Y", 1, 0))</f>
        <v>0</v>
      </c>
      <c r="AD9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$AV$31:$AV$40)), 0) &gt; 0, 1, 0) + IF(IFERROR(FIND(Table2[[#This Row],[HomeTeam]], _xlfn.TEXTJOIN(";", 1, $AV$31:$AV$40)), 0) &gt; 0, 1, 0)</f>
        <v>1</v>
      </c>
    </row>
    <row r="980" spans="1:40"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(($AX$11)*IF(Table2[[#This Row],[CorrectWinnerPrediction]]="Y", 1, 0))+(($AX$12)*IF(Table2[[#This Row],[CorrectAwayScorePrediction]]="Y", 1, 0))+(($AX$13)*IF(Table2[[#This Row],[CorrectHomeScorePrediction]]="Y", 1, 0))</f>
        <v>0</v>
      </c>
      <c r="AD9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$AV$31:$AV$40)), 0) &gt; 0, 1, 0) + IF(IFERROR(FIND(Table2[[#This Row],[HomeTeam]], _xlfn.TEXTJOIN(";", 1, $AV$31:$AV$40)), 0) &gt; 0, 1, 0)</f>
        <v>1</v>
      </c>
    </row>
    <row r="981" spans="1:40"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(($AX$11)*IF(Table2[[#This Row],[CorrectWinnerPrediction]]="Y", 1, 0))+(($AX$12)*IF(Table2[[#This Row],[CorrectAwayScorePrediction]]="Y", 1, 0))+(($AX$13)*IF(Table2[[#This Row],[CorrectHomeScorePrediction]]="Y", 1, 0))</f>
        <v>0</v>
      </c>
      <c r="AD9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$AV$31:$AV$40)), 0) &gt; 0, 1, 0) + IF(IFERROR(FIND(Table2[[#This Row],[HomeTeam]], _xlfn.TEXTJOIN(";", 1, $AV$31:$AV$40)), 0) &gt; 0, 1, 0)</f>
        <v>0</v>
      </c>
    </row>
    <row r="982" spans="1:40"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(($AX$11)*IF(Table2[[#This Row],[CorrectWinnerPrediction]]="Y", 1, 0))+(($AX$12)*IF(Table2[[#This Row],[CorrectAwayScorePrediction]]="Y", 1, 0))+(($AX$13)*IF(Table2[[#This Row],[CorrectHomeScorePrediction]]="Y", 1, 0))</f>
        <v>0</v>
      </c>
      <c r="AD9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$AV$31:$AV$40)), 0) &gt; 0, 1, 0) + IF(IFERROR(FIND(Table2[[#This Row],[HomeTeam]], _xlfn.TEXTJOIN(";", 1, $AV$31:$AV$40)), 0) &gt; 0, 1, 0)</f>
        <v>0</v>
      </c>
    </row>
    <row r="983" spans="1:40"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(($AX$11)*IF(Table2[[#This Row],[CorrectWinnerPrediction]]="Y", 1, 0))+(($AX$12)*IF(Table2[[#This Row],[CorrectAwayScorePrediction]]="Y", 1, 0))+(($AX$13)*IF(Table2[[#This Row],[CorrectHomeScorePrediction]]="Y", 1, 0))</f>
        <v>0</v>
      </c>
      <c r="AD9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$AV$31:$AV$40)), 0) &gt; 0, 1, 0) + IF(IFERROR(FIND(Table2[[#This Row],[HomeTeam]], _xlfn.TEXTJOIN(";", 1, $AV$31:$AV$40)), 0) &gt; 0, 1, 0)</f>
        <v>1</v>
      </c>
    </row>
    <row r="984" spans="1:40"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(($AX$11)*IF(Table2[[#This Row],[CorrectWinnerPrediction]]="Y", 1, 0))+(($AX$12)*IF(Table2[[#This Row],[CorrectAwayScorePrediction]]="Y", 1, 0))+(($AX$13)*IF(Table2[[#This Row],[CorrectHomeScorePrediction]]="Y", 1, 0))</f>
        <v>0</v>
      </c>
      <c r="AD98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$AV$31:$AV$40)), 0) &gt; 0, 1, 0) + IF(IFERROR(FIND(Table2[[#This Row],[HomeTeam]], _xlfn.TEXTJOIN(";", 1, $AV$31:$AV$40)), 0) &gt; 0, 1, 0)</f>
        <v>0</v>
      </c>
    </row>
    <row r="985" spans="1:40"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(($AX$11)*IF(Table2[[#This Row],[CorrectWinnerPrediction]]="Y", 1, 0))+(($AX$12)*IF(Table2[[#This Row],[CorrectAwayScorePrediction]]="Y", 1, 0))+(($AX$13)*IF(Table2[[#This Row],[CorrectHomeScorePrediction]]="Y", 1, 0))</f>
        <v>0</v>
      </c>
      <c r="AD9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$AV$31:$AV$40)), 0) &gt; 0, 1, 0) + IF(IFERROR(FIND(Table2[[#This Row],[HomeTeam]], _xlfn.TEXTJOIN(";", 1, $AV$31:$AV$40)), 0) &gt; 0, 1, 0)</f>
        <v>0</v>
      </c>
    </row>
    <row r="986" spans="1:40"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(($AX$11)*IF(Table2[[#This Row],[CorrectWinnerPrediction]]="Y", 1, 0))+(($AX$12)*IF(Table2[[#This Row],[CorrectAwayScorePrediction]]="Y", 1, 0))+(($AX$13)*IF(Table2[[#This Row],[CorrectHomeScorePrediction]]="Y", 1, 0))</f>
        <v>0</v>
      </c>
      <c r="AD9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$AV$31:$AV$40)), 0) &gt; 0, 1, 0) + IF(IFERROR(FIND(Table2[[#This Row],[HomeTeam]], _xlfn.TEXTJOIN(";", 1, $AV$31:$AV$40)), 0) &gt; 0, 1, 0)</f>
        <v>1</v>
      </c>
    </row>
    <row r="987" spans="1:40"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(($AX$11)*IF(Table2[[#This Row],[CorrectWinnerPrediction]]="Y", 1, 0))+(($AX$12)*IF(Table2[[#This Row],[CorrectAwayScorePrediction]]="Y", 1, 0))+(($AX$13)*IF(Table2[[#This Row],[CorrectHomeScorePrediction]]="Y", 1, 0))</f>
        <v>0</v>
      </c>
      <c r="AD9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$AV$31:$AV$40)), 0) &gt; 0, 1, 0) + IF(IFERROR(FIND(Table2[[#This Row],[HomeTeam]], _xlfn.TEXTJOIN(";", 1, $AV$31:$AV$40)), 0) &gt; 0, 1, 0)</f>
        <v>1</v>
      </c>
    </row>
    <row r="988" spans="1:40"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(($AX$11)*IF(Table2[[#This Row],[CorrectWinnerPrediction]]="Y", 1, 0))+(($AX$12)*IF(Table2[[#This Row],[CorrectAwayScorePrediction]]="Y", 1, 0))+(($AX$13)*IF(Table2[[#This Row],[CorrectHomeScorePrediction]]="Y", 1, 0))</f>
        <v>0</v>
      </c>
      <c r="AD9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$AV$31:$AV$40)), 0) &gt; 0, 1, 0) + IF(IFERROR(FIND(Table2[[#This Row],[HomeTeam]], _xlfn.TEXTJOIN(";", 1, $AV$31:$AV$40)), 0) &gt; 0, 1, 0)</f>
        <v>1</v>
      </c>
    </row>
    <row r="989" spans="1:40"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(($AX$11)*IF(Table2[[#This Row],[CorrectWinnerPrediction]]="Y", 1, 0))+(($AX$12)*IF(Table2[[#This Row],[CorrectAwayScorePrediction]]="Y", 1, 0))+(($AX$13)*IF(Table2[[#This Row],[CorrectHomeScorePrediction]]="Y", 1, 0))</f>
        <v>0</v>
      </c>
      <c r="AD98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$AV$31:$AV$40)), 0) &gt; 0, 1, 0) + IF(IFERROR(FIND(Table2[[#This Row],[HomeTeam]], _xlfn.TEXTJOIN(";", 1, $AV$31:$AV$40)), 0) &gt; 0, 1, 0)</f>
        <v>0</v>
      </c>
    </row>
    <row r="990" spans="1:40"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(($AX$11)*IF(Table2[[#This Row],[CorrectWinnerPrediction]]="Y", 1, 0))+(($AX$12)*IF(Table2[[#This Row],[CorrectAwayScorePrediction]]="Y", 1, 0))+(($AX$13)*IF(Table2[[#This Row],[CorrectHomeScorePrediction]]="Y", 1, 0))</f>
        <v>0</v>
      </c>
      <c r="AD9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$AV$31:$AV$40)), 0) &gt; 0, 1, 0) + IF(IFERROR(FIND(Table2[[#This Row],[HomeTeam]], _xlfn.TEXTJOIN(";", 1, $AV$31:$AV$40)), 0) &gt; 0, 1, 0)</f>
        <v>0</v>
      </c>
    </row>
    <row r="991" spans="1:40"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(($AX$11)*IF(Table2[[#This Row],[CorrectWinnerPrediction]]="Y", 1, 0))+(($AX$12)*IF(Table2[[#This Row],[CorrectAwayScorePrediction]]="Y", 1, 0))+(($AX$13)*IF(Table2[[#This Row],[CorrectHomeScorePrediction]]="Y", 1, 0))</f>
        <v>0</v>
      </c>
      <c r="AD9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$AV$31:$AV$40)), 0) &gt; 0, 1, 0) + IF(IFERROR(FIND(Table2[[#This Row],[HomeTeam]], _xlfn.TEXTJOIN(";", 1, $AV$31:$AV$40)), 0) &gt; 0, 1, 0)</f>
        <v>0</v>
      </c>
    </row>
    <row r="992" spans="1:40"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(($AX$11)*IF(Table2[[#This Row],[CorrectWinnerPrediction]]="Y", 1, 0))+(($AX$12)*IF(Table2[[#This Row],[CorrectAwayScorePrediction]]="Y", 1, 0))+(($AX$13)*IF(Table2[[#This Row],[CorrectHomeScorePrediction]]="Y", 1, 0))</f>
        <v>0</v>
      </c>
      <c r="AD9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$AV$31:$AV$40)), 0) &gt; 0, 1, 0) + IF(IFERROR(FIND(Table2[[#This Row],[HomeTeam]], _xlfn.TEXTJOIN(";", 1, $AV$31:$AV$40)), 0) &gt; 0, 1, 0)</f>
        <v>0</v>
      </c>
    </row>
    <row r="993" spans="1:40"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(($AX$11)*IF(Table2[[#This Row],[CorrectWinnerPrediction]]="Y", 1, 0))+(($AX$12)*IF(Table2[[#This Row],[CorrectAwayScorePrediction]]="Y", 1, 0))+(($AX$13)*IF(Table2[[#This Row],[CorrectHomeScorePrediction]]="Y", 1, 0))</f>
        <v>0</v>
      </c>
      <c r="AD9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$AV$31:$AV$40)), 0) &gt; 0, 1, 0) + IF(IFERROR(FIND(Table2[[#This Row],[HomeTeam]], _xlfn.TEXTJOIN(";", 1, $AV$31:$AV$40)), 0) &gt; 0, 1, 0)</f>
        <v>1</v>
      </c>
    </row>
    <row r="994" spans="1:40"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(($AX$11)*IF(Table2[[#This Row],[CorrectWinnerPrediction]]="Y", 1, 0))+(($AX$12)*IF(Table2[[#This Row],[CorrectAwayScorePrediction]]="Y", 1, 0))+(($AX$13)*IF(Table2[[#This Row],[CorrectHomeScorePrediction]]="Y", 1, 0))</f>
        <v>0</v>
      </c>
      <c r="AD9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$AV$31:$AV$40)), 0) &gt; 0, 1, 0) + IF(IFERROR(FIND(Table2[[#This Row],[HomeTeam]], _xlfn.TEXTJOIN(";", 1, $AV$31:$AV$40)), 0) &gt; 0, 1, 0)</f>
        <v>0</v>
      </c>
    </row>
    <row r="995" spans="1:40"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(($AX$11)*IF(Table2[[#This Row],[CorrectWinnerPrediction]]="Y", 1, 0))+(($AX$12)*IF(Table2[[#This Row],[CorrectAwayScorePrediction]]="Y", 1, 0))+(($AX$13)*IF(Table2[[#This Row],[CorrectHomeScorePrediction]]="Y", 1, 0))</f>
        <v>0</v>
      </c>
      <c r="AD9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$AV$31:$AV$40)), 0) &gt; 0, 1, 0) + IF(IFERROR(FIND(Table2[[#This Row],[HomeTeam]], _xlfn.TEXTJOIN(";", 1, $AV$31:$AV$40)), 0) &gt; 0, 1, 0)</f>
        <v>0</v>
      </c>
    </row>
    <row r="996" spans="1:40"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(($AX$11)*IF(Table2[[#This Row],[CorrectWinnerPrediction]]="Y", 1, 0))+(($AX$12)*IF(Table2[[#This Row],[CorrectAwayScorePrediction]]="Y", 1, 0))+(($AX$13)*IF(Table2[[#This Row],[CorrectHomeScorePrediction]]="Y", 1, 0))</f>
        <v>0</v>
      </c>
      <c r="AD9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$AV$31:$AV$40)), 0) &gt; 0, 1, 0) + IF(IFERROR(FIND(Table2[[#This Row],[HomeTeam]], _xlfn.TEXTJOIN(";", 1, $AV$31:$AV$40)), 0) &gt; 0, 1, 0)</f>
        <v>1</v>
      </c>
    </row>
    <row r="997" spans="1:40"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(($AX$11)*IF(Table2[[#This Row],[CorrectWinnerPrediction]]="Y", 1, 0))+(($AX$12)*IF(Table2[[#This Row],[CorrectAwayScorePrediction]]="Y", 1, 0))+(($AX$13)*IF(Table2[[#This Row],[CorrectHomeScorePrediction]]="Y", 1, 0))</f>
        <v>0</v>
      </c>
      <c r="AD9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$AV$31:$AV$40)), 0) &gt; 0, 1, 0) + IF(IFERROR(FIND(Table2[[#This Row],[HomeTeam]], _xlfn.TEXTJOIN(";", 1, $AV$31:$AV$40)), 0) &gt; 0, 1, 0)</f>
        <v>2</v>
      </c>
    </row>
    <row r="998" spans="1:40"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(($AX$11)*IF(Table2[[#This Row],[CorrectWinnerPrediction]]="Y", 1, 0))+(($AX$12)*IF(Table2[[#This Row],[CorrectAwayScorePrediction]]="Y", 1, 0))+(($AX$13)*IF(Table2[[#This Row],[CorrectHomeScorePrediction]]="Y", 1, 0))</f>
        <v>0</v>
      </c>
      <c r="AD9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$AV$31:$AV$40)), 0) &gt; 0, 1, 0) + IF(IFERROR(FIND(Table2[[#This Row],[HomeTeam]], _xlfn.TEXTJOIN(";", 1, $AV$31:$AV$40)), 0) &gt; 0, 1, 0)</f>
        <v>0</v>
      </c>
    </row>
    <row r="999" spans="1:40"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(($AX$11)*IF(Table2[[#This Row],[CorrectWinnerPrediction]]="Y", 1, 0))+(($AX$12)*IF(Table2[[#This Row],[CorrectAwayScorePrediction]]="Y", 1, 0))+(($AX$13)*IF(Table2[[#This Row],[CorrectHomeScorePrediction]]="Y", 1, 0))</f>
        <v>0</v>
      </c>
      <c r="AD9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$AV$31:$AV$40)), 0) &gt; 0, 1, 0) + IF(IFERROR(FIND(Table2[[#This Row],[HomeTeam]], _xlfn.TEXTJOIN(";", 1, $AV$31:$AV$40)), 0) &gt; 0, 1, 0)</f>
        <v>1</v>
      </c>
    </row>
    <row r="1000" spans="1:40"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(($AX$11)*IF(Table2[[#This Row],[CorrectWinnerPrediction]]="Y", 1, 0))+(($AX$12)*IF(Table2[[#This Row],[CorrectAwayScorePrediction]]="Y", 1, 0))+(($AX$13)*IF(Table2[[#This Row],[CorrectHomeScorePrediction]]="Y", 1, 0))</f>
        <v>0</v>
      </c>
      <c r="AD10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$AV$31:$AV$40)), 0) &gt; 0, 1, 0) + IF(IFERROR(FIND(Table2[[#This Row],[HomeTeam]], _xlfn.TEXTJOIN(";", 1, $AV$31:$AV$40)), 0) &gt; 0, 1, 0)</f>
        <v>0</v>
      </c>
    </row>
    <row r="1001" spans="1:40"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(($AX$11)*IF(Table2[[#This Row],[CorrectWinnerPrediction]]="Y", 1, 0))+(($AX$12)*IF(Table2[[#This Row],[CorrectAwayScorePrediction]]="Y", 1, 0))+(($AX$13)*IF(Table2[[#This Row],[CorrectHomeScorePrediction]]="Y", 1, 0))</f>
        <v>0</v>
      </c>
      <c r="AD10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$AV$31:$AV$40)), 0) &gt; 0, 1, 0) + IF(IFERROR(FIND(Table2[[#This Row],[HomeTeam]], _xlfn.TEXTJOIN(";", 1, $AV$31:$AV$40)), 0) &gt; 0, 1, 0)</f>
        <v>0</v>
      </c>
    </row>
    <row r="1002" spans="1:40"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(($AX$11)*IF(Table2[[#This Row],[CorrectWinnerPrediction]]="Y", 1, 0))+(($AX$12)*IF(Table2[[#This Row],[CorrectAwayScorePrediction]]="Y", 1, 0))+(($AX$13)*IF(Table2[[#This Row],[CorrectHomeScorePrediction]]="Y", 1, 0))</f>
        <v>0</v>
      </c>
      <c r="AD10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$AV$31:$AV$40)), 0) &gt; 0, 1, 0) + IF(IFERROR(FIND(Table2[[#This Row],[HomeTeam]], _xlfn.TEXTJOIN(";", 1, $AV$31:$AV$40)), 0) &gt; 0, 1, 0)</f>
        <v>1</v>
      </c>
    </row>
    <row r="1003" spans="1:40"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(($AX$11)*IF(Table2[[#This Row],[CorrectWinnerPrediction]]="Y", 1, 0))+(($AX$12)*IF(Table2[[#This Row],[CorrectAwayScorePrediction]]="Y", 1, 0))+(($AX$13)*IF(Table2[[#This Row],[CorrectHomeScorePrediction]]="Y", 1, 0))</f>
        <v>0</v>
      </c>
      <c r="AD10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$AV$31:$AV$40)), 0) &gt; 0, 1, 0) + IF(IFERROR(FIND(Table2[[#This Row],[HomeTeam]], _xlfn.TEXTJOIN(";", 1, $AV$31:$AV$40)), 0) &gt; 0, 1, 0)</f>
        <v>0</v>
      </c>
    </row>
    <row r="1004" spans="1:40"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(($AX$11)*IF(Table2[[#This Row],[CorrectWinnerPrediction]]="Y", 1, 0))+(($AX$12)*IF(Table2[[#This Row],[CorrectAwayScorePrediction]]="Y", 1, 0))+(($AX$13)*IF(Table2[[#This Row],[CorrectHomeScorePrediction]]="Y", 1, 0))</f>
        <v>0</v>
      </c>
      <c r="AD10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$AV$31:$AV$40)), 0) &gt; 0, 1, 0) + IF(IFERROR(FIND(Table2[[#This Row],[HomeTeam]], _xlfn.TEXTJOIN(";", 1, $AV$31:$AV$40)), 0) &gt; 0, 1, 0)</f>
        <v>0</v>
      </c>
    </row>
    <row r="1005" spans="1:40"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(($AX$11)*IF(Table2[[#This Row],[CorrectWinnerPrediction]]="Y", 1, 0))+(($AX$12)*IF(Table2[[#This Row],[CorrectAwayScorePrediction]]="Y", 1, 0))+(($AX$13)*IF(Table2[[#This Row],[CorrectHomeScorePrediction]]="Y", 1, 0))</f>
        <v>0</v>
      </c>
      <c r="AD10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$AV$31:$AV$40)), 0) &gt; 0, 1, 0) + IF(IFERROR(FIND(Table2[[#This Row],[HomeTeam]], _xlfn.TEXTJOIN(";", 1, $AV$31:$AV$40)), 0) &gt; 0, 1, 0)</f>
        <v>1</v>
      </c>
    </row>
    <row r="1006" spans="1:40"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(($AX$11)*IF(Table2[[#This Row],[CorrectWinnerPrediction]]="Y", 1, 0))+(($AX$12)*IF(Table2[[#This Row],[CorrectAwayScorePrediction]]="Y", 1, 0))+(($AX$13)*IF(Table2[[#This Row],[CorrectHomeScorePrediction]]="Y", 1, 0))</f>
        <v>0</v>
      </c>
      <c r="AD10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$AV$31:$AV$40)), 0) &gt; 0, 1, 0) + IF(IFERROR(FIND(Table2[[#This Row],[HomeTeam]], _xlfn.TEXTJOIN(";", 1, $AV$31:$AV$40)), 0) &gt; 0, 1, 0)</f>
        <v>0</v>
      </c>
    </row>
    <row r="1007" spans="1:40"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(($AX$11)*IF(Table2[[#This Row],[CorrectWinnerPrediction]]="Y", 1, 0))+(($AX$12)*IF(Table2[[#This Row],[CorrectAwayScorePrediction]]="Y", 1, 0))+(($AX$13)*IF(Table2[[#This Row],[CorrectHomeScorePrediction]]="Y", 1, 0))</f>
        <v>0</v>
      </c>
      <c r="AD10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$AV$31:$AV$40)), 0) &gt; 0, 1, 0) + IF(IFERROR(FIND(Table2[[#This Row],[HomeTeam]], _xlfn.TEXTJOIN(";", 1, $AV$31:$AV$40)), 0) &gt; 0, 1, 0)</f>
        <v>0</v>
      </c>
    </row>
    <row r="1008" spans="1:40"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(($AX$11)*IF(Table2[[#This Row],[CorrectWinnerPrediction]]="Y", 1, 0))+(($AX$12)*IF(Table2[[#This Row],[CorrectAwayScorePrediction]]="Y", 1, 0))+(($AX$13)*IF(Table2[[#This Row],[CorrectHomeScorePrediction]]="Y", 1, 0))</f>
        <v>0</v>
      </c>
      <c r="AD10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$AV$31:$AV$40)), 0) &gt; 0, 1, 0) + IF(IFERROR(FIND(Table2[[#This Row],[HomeTeam]], _xlfn.TEXTJOIN(";", 1, $AV$31:$AV$40)), 0) &gt; 0, 1, 0)</f>
        <v>0</v>
      </c>
    </row>
    <row r="1009" spans="1:40"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(($AX$11)*IF(Table2[[#This Row],[CorrectWinnerPrediction]]="Y", 1, 0))+(($AX$12)*IF(Table2[[#This Row],[CorrectAwayScorePrediction]]="Y", 1, 0))+(($AX$13)*IF(Table2[[#This Row],[CorrectHomeScorePrediction]]="Y", 1, 0))</f>
        <v>0</v>
      </c>
      <c r="AD10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$AV$31:$AV$40)), 0) &gt; 0, 1, 0) + IF(IFERROR(FIND(Table2[[#This Row],[HomeTeam]], _xlfn.TEXTJOIN(";", 1, $AV$31:$AV$40)), 0) &gt; 0, 1, 0)</f>
        <v>1</v>
      </c>
    </row>
    <row r="1010" spans="1:40"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(($AX$11)*IF(Table2[[#This Row],[CorrectWinnerPrediction]]="Y", 1, 0))+(($AX$12)*IF(Table2[[#This Row],[CorrectAwayScorePrediction]]="Y", 1, 0))+(($AX$13)*IF(Table2[[#This Row],[CorrectHomeScorePrediction]]="Y", 1, 0))</f>
        <v>0</v>
      </c>
      <c r="AD10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$AV$31:$AV$40)), 0) &gt; 0, 1, 0) + IF(IFERROR(FIND(Table2[[#This Row],[HomeTeam]], _xlfn.TEXTJOIN(";", 1, $AV$31:$AV$40)), 0) &gt; 0, 1, 0)</f>
        <v>2</v>
      </c>
    </row>
    <row r="1011" spans="1:40"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(($AX$11)*IF(Table2[[#This Row],[CorrectWinnerPrediction]]="Y", 1, 0))+(($AX$12)*IF(Table2[[#This Row],[CorrectAwayScorePrediction]]="Y", 1, 0))+(($AX$13)*IF(Table2[[#This Row],[CorrectHomeScorePrediction]]="Y", 1, 0))</f>
        <v>0</v>
      </c>
      <c r="AD10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$AV$31:$AV$40)), 0) &gt; 0, 1, 0) + IF(IFERROR(FIND(Table2[[#This Row],[HomeTeam]], _xlfn.TEXTJOIN(";", 1, $AV$31:$AV$40)), 0) &gt; 0, 1, 0)</f>
        <v>0</v>
      </c>
    </row>
    <row r="1012" spans="1:40"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(($AX$11)*IF(Table2[[#This Row],[CorrectWinnerPrediction]]="Y", 1, 0))+(($AX$12)*IF(Table2[[#This Row],[CorrectAwayScorePrediction]]="Y", 1, 0))+(($AX$13)*IF(Table2[[#This Row],[CorrectHomeScorePrediction]]="Y", 1, 0))</f>
        <v>0</v>
      </c>
      <c r="AD10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$AV$31:$AV$40)), 0) &gt; 0, 1, 0) + IF(IFERROR(FIND(Table2[[#This Row],[HomeTeam]], _xlfn.TEXTJOIN(";", 1, $AV$31:$AV$40)), 0) &gt; 0, 1, 0)</f>
        <v>0</v>
      </c>
    </row>
    <row r="1013" spans="1:40"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(($AX$11)*IF(Table2[[#This Row],[CorrectWinnerPrediction]]="Y", 1, 0))+(($AX$12)*IF(Table2[[#This Row],[CorrectAwayScorePrediction]]="Y", 1, 0))+(($AX$13)*IF(Table2[[#This Row],[CorrectHomeScorePrediction]]="Y", 1, 0))</f>
        <v>0</v>
      </c>
      <c r="AD10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$AV$31:$AV$40)), 0) &gt; 0, 1, 0) + IF(IFERROR(FIND(Table2[[#This Row],[HomeTeam]], _xlfn.TEXTJOIN(";", 1, $AV$31:$AV$40)), 0) &gt; 0, 1, 0)</f>
        <v>1</v>
      </c>
    </row>
    <row r="1014" spans="1:40"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(($AX$11)*IF(Table2[[#This Row],[CorrectWinnerPrediction]]="Y", 1, 0))+(($AX$12)*IF(Table2[[#This Row],[CorrectAwayScorePrediction]]="Y", 1, 0))+(($AX$13)*IF(Table2[[#This Row],[CorrectHomeScorePrediction]]="Y", 1, 0))</f>
        <v>0</v>
      </c>
      <c r="AD101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$AV$31:$AV$40)), 0) &gt; 0, 1, 0) + IF(IFERROR(FIND(Table2[[#This Row],[HomeTeam]], _xlfn.TEXTJOIN(";", 1, $AV$31:$AV$40)), 0) &gt; 0, 1, 0)</f>
        <v>0</v>
      </c>
    </row>
    <row r="1015" spans="1:40"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(($AX$11)*IF(Table2[[#This Row],[CorrectWinnerPrediction]]="Y", 1, 0))+(($AX$12)*IF(Table2[[#This Row],[CorrectAwayScorePrediction]]="Y", 1, 0))+(($AX$13)*IF(Table2[[#This Row],[CorrectHomeScorePrediction]]="Y", 1, 0))</f>
        <v>0</v>
      </c>
      <c r="AD10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$AV$31:$AV$40)), 0) &gt; 0, 1, 0) + IF(IFERROR(FIND(Table2[[#This Row],[HomeTeam]], _xlfn.TEXTJOIN(";", 1, $AV$31:$AV$40)), 0) &gt; 0, 1, 0)</f>
        <v>0</v>
      </c>
    </row>
    <row r="1016" spans="1:40"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(($AX$11)*IF(Table2[[#This Row],[CorrectWinnerPrediction]]="Y", 1, 0))+(($AX$12)*IF(Table2[[#This Row],[CorrectAwayScorePrediction]]="Y", 1, 0))+(($AX$13)*IF(Table2[[#This Row],[CorrectHomeScorePrediction]]="Y", 1, 0))</f>
        <v>0</v>
      </c>
      <c r="AD10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$AV$31:$AV$40)), 0) &gt; 0, 1, 0) + IF(IFERROR(FIND(Table2[[#This Row],[HomeTeam]], _xlfn.TEXTJOIN(";", 1, $AV$31:$AV$40)), 0) &gt; 0, 1, 0)</f>
        <v>0</v>
      </c>
    </row>
    <row r="1017" spans="1:40"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(($AX$11)*IF(Table2[[#This Row],[CorrectWinnerPrediction]]="Y", 1, 0))+(($AX$12)*IF(Table2[[#This Row],[CorrectAwayScorePrediction]]="Y", 1, 0))+(($AX$13)*IF(Table2[[#This Row],[CorrectHomeScorePrediction]]="Y", 1, 0))</f>
        <v>0</v>
      </c>
      <c r="AD10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$AV$31:$AV$40)), 0) &gt; 0, 1, 0) + IF(IFERROR(FIND(Table2[[#This Row],[HomeTeam]], _xlfn.TEXTJOIN(";", 1, $AV$31:$AV$40)), 0) &gt; 0, 1, 0)</f>
        <v>0</v>
      </c>
    </row>
    <row r="1018" spans="1:40"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(($AX$11)*IF(Table2[[#This Row],[CorrectWinnerPrediction]]="Y", 1, 0))+(($AX$12)*IF(Table2[[#This Row],[CorrectAwayScorePrediction]]="Y", 1, 0))+(($AX$13)*IF(Table2[[#This Row],[CorrectHomeScorePrediction]]="Y", 1, 0))</f>
        <v>0</v>
      </c>
      <c r="AD10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$AV$31:$AV$40)), 0) &gt; 0, 1, 0) + IF(IFERROR(FIND(Table2[[#This Row],[HomeTeam]], _xlfn.TEXTJOIN(";", 1, $AV$31:$AV$40)), 0) &gt; 0, 1, 0)</f>
        <v>1</v>
      </c>
    </row>
    <row r="1019" spans="1:40"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(($AX$11)*IF(Table2[[#This Row],[CorrectWinnerPrediction]]="Y", 1, 0))+(($AX$12)*IF(Table2[[#This Row],[CorrectAwayScorePrediction]]="Y", 1, 0))+(($AX$13)*IF(Table2[[#This Row],[CorrectHomeScorePrediction]]="Y", 1, 0))</f>
        <v>0</v>
      </c>
      <c r="AD10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$AV$31:$AV$40)), 0) &gt; 0, 1, 0) + IF(IFERROR(FIND(Table2[[#This Row],[HomeTeam]], _xlfn.TEXTJOIN(";", 1, $AV$31:$AV$40)), 0) &gt; 0, 1, 0)</f>
        <v>0</v>
      </c>
    </row>
    <row r="1020" spans="1:40"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(($AX$11)*IF(Table2[[#This Row],[CorrectWinnerPrediction]]="Y", 1, 0))+(($AX$12)*IF(Table2[[#This Row],[CorrectAwayScorePrediction]]="Y", 1, 0))+(($AX$13)*IF(Table2[[#This Row],[CorrectHomeScorePrediction]]="Y", 1, 0))</f>
        <v>0</v>
      </c>
      <c r="AD10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$AV$31:$AV$40)), 0) &gt; 0, 1, 0) + IF(IFERROR(FIND(Table2[[#This Row],[HomeTeam]], _xlfn.TEXTJOIN(";", 1, $AV$31:$AV$40)), 0) &gt; 0, 1, 0)</f>
        <v>0</v>
      </c>
    </row>
    <row r="1021" spans="1:40"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(($AX$11)*IF(Table2[[#This Row],[CorrectWinnerPrediction]]="Y", 1, 0))+(($AX$12)*IF(Table2[[#This Row],[CorrectAwayScorePrediction]]="Y", 1, 0))+(($AX$13)*IF(Table2[[#This Row],[CorrectHomeScorePrediction]]="Y", 1, 0))</f>
        <v>0</v>
      </c>
      <c r="AD10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$AV$31:$AV$40)), 0) &gt; 0, 1, 0) + IF(IFERROR(FIND(Table2[[#This Row],[HomeTeam]], _xlfn.TEXTJOIN(";", 1, $AV$31:$AV$40)), 0) &gt; 0, 1, 0)</f>
        <v>1</v>
      </c>
    </row>
    <row r="1022" spans="1:40"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(($AX$11)*IF(Table2[[#This Row],[CorrectWinnerPrediction]]="Y", 1, 0))+(($AX$12)*IF(Table2[[#This Row],[CorrectAwayScorePrediction]]="Y", 1, 0))+(($AX$13)*IF(Table2[[#This Row],[CorrectHomeScorePrediction]]="Y", 1, 0))</f>
        <v>0</v>
      </c>
      <c r="AD102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$AV$31:$AV$40)), 0) &gt; 0, 1, 0) + IF(IFERROR(FIND(Table2[[#This Row],[HomeTeam]], _xlfn.TEXTJOIN(";", 1, $AV$31:$AV$40)), 0) &gt; 0, 1, 0)</f>
        <v>0</v>
      </c>
    </row>
    <row r="1023" spans="1:40"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(($AX$11)*IF(Table2[[#This Row],[CorrectWinnerPrediction]]="Y", 1, 0))+(($AX$12)*IF(Table2[[#This Row],[CorrectAwayScorePrediction]]="Y", 1, 0))+(($AX$13)*IF(Table2[[#This Row],[CorrectHomeScorePrediction]]="Y", 1, 0))</f>
        <v>0</v>
      </c>
      <c r="AD10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$AV$31:$AV$40)), 0) &gt; 0, 1, 0) + IF(IFERROR(FIND(Table2[[#This Row],[HomeTeam]], _xlfn.TEXTJOIN(";", 1, $AV$31:$AV$40)), 0) &gt; 0, 1, 0)</f>
        <v>1</v>
      </c>
    </row>
    <row r="1024" spans="1:40"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(($AX$11)*IF(Table2[[#This Row],[CorrectWinnerPrediction]]="Y", 1, 0))+(($AX$12)*IF(Table2[[#This Row],[CorrectAwayScorePrediction]]="Y", 1, 0))+(($AX$13)*IF(Table2[[#This Row],[CorrectHomeScorePrediction]]="Y", 1, 0))</f>
        <v>0</v>
      </c>
      <c r="AD10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$AV$31:$AV$40)), 0) &gt; 0, 1, 0) + IF(IFERROR(FIND(Table2[[#This Row],[HomeTeam]], _xlfn.TEXTJOIN(";", 1, $AV$31:$AV$40)), 0) &gt; 0, 1, 0)</f>
        <v>1</v>
      </c>
    </row>
    <row r="1025" spans="1:40"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(($AX$11)*IF(Table2[[#This Row],[CorrectWinnerPrediction]]="Y", 1, 0))+(($AX$12)*IF(Table2[[#This Row],[CorrectAwayScorePrediction]]="Y", 1, 0))+(($AX$13)*IF(Table2[[#This Row],[CorrectHomeScorePrediction]]="Y", 1, 0))</f>
        <v>0</v>
      </c>
      <c r="AD10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$AV$31:$AV$40)), 0) &gt; 0, 1, 0) + IF(IFERROR(FIND(Table2[[#This Row],[HomeTeam]], _xlfn.TEXTJOIN(";", 1, $AV$31:$AV$40)), 0) &gt; 0, 1, 0)</f>
        <v>0</v>
      </c>
    </row>
    <row r="1026" spans="1:40"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(($AX$11)*IF(Table2[[#This Row],[CorrectWinnerPrediction]]="Y", 1, 0))+(($AX$12)*IF(Table2[[#This Row],[CorrectAwayScorePrediction]]="Y", 1, 0))+(($AX$13)*IF(Table2[[#This Row],[CorrectHomeScorePrediction]]="Y", 1, 0))</f>
        <v>0</v>
      </c>
      <c r="AD10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$AV$31:$AV$40)), 0) &gt; 0, 1, 0) + IF(IFERROR(FIND(Table2[[#This Row],[HomeTeam]], _xlfn.TEXTJOIN(";", 1, $AV$31:$AV$40)), 0) &gt; 0, 1, 0)</f>
        <v>1</v>
      </c>
    </row>
    <row r="1027" spans="1:40"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(($AX$11)*IF(Table2[[#This Row],[CorrectWinnerPrediction]]="Y", 1, 0))+(($AX$12)*IF(Table2[[#This Row],[CorrectAwayScorePrediction]]="Y", 1, 0))+(($AX$13)*IF(Table2[[#This Row],[CorrectHomeScorePrediction]]="Y", 1, 0))</f>
        <v>0</v>
      </c>
      <c r="AD10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$AV$31:$AV$40)), 0) &gt; 0, 1, 0) + IF(IFERROR(FIND(Table2[[#This Row],[HomeTeam]], _xlfn.TEXTJOIN(";", 1, $AV$31:$AV$40)), 0) &gt; 0, 1, 0)</f>
        <v>0</v>
      </c>
    </row>
    <row r="1028" spans="1:40"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(($AX$11)*IF(Table2[[#This Row],[CorrectWinnerPrediction]]="Y", 1, 0))+(($AX$12)*IF(Table2[[#This Row],[CorrectAwayScorePrediction]]="Y", 1, 0))+(($AX$13)*IF(Table2[[#This Row],[CorrectHomeScorePrediction]]="Y", 1, 0))</f>
        <v>0</v>
      </c>
      <c r="AD10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$AV$31:$AV$40)), 0) &gt; 0, 1, 0) + IF(IFERROR(FIND(Table2[[#This Row],[HomeTeam]], _xlfn.TEXTJOIN(";", 1, $AV$31:$AV$40)), 0) &gt; 0, 1, 0)</f>
        <v>0</v>
      </c>
    </row>
    <row r="1029" spans="1:40"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(($AX$11)*IF(Table2[[#This Row],[CorrectWinnerPrediction]]="Y", 1, 0))+(($AX$12)*IF(Table2[[#This Row],[CorrectAwayScorePrediction]]="Y", 1, 0))+(($AX$13)*IF(Table2[[#This Row],[CorrectHomeScorePrediction]]="Y", 1, 0))</f>
        <v>0</v>
      </c>
      <c r="AD10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$AV$31:$AV$40)), 0) &gt; 0, 1, 0) + IF(IFERROR(FIND(Table2[[#This Row],[HomeTeam]], _xlfn.TEXTJOIN(";", 1, $AV$31:$AV$40)), 0) &gt; 0, 1, 0)</f>
        <v>1</v>
      </c>
    </row>
    <row r="1030" spans="1:40"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(($AX$11)*IF(Table2[[#This Row],[CorrectWinnerPrediction]]="Y", 1, 0))+(($AX$12)*IF(Table2[[#This Row],[CorrectAwayScorePrediction]]="Y", 1, 0))+(($AX$13)*IF(Table2[[#This Row],[CorrectHomeScorePrediction]]="Y", 1, 0))</f>
        <v>0</v>
      </c>
      <c r="AD10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$AV$31:$AV$40)), 0) &gt; 0, 1, 0) + IF(IFERROR(FIND(Table2[[#This Row],[HomeTeam]], _xlfn.TEXTJOIN(";", 1, $AV$31:$AV$40)), 0) &gt; 0, 1, 0)</f>
        <v>0</v>
      </c>
    </row>
    <row r="1031" spans="1:40"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(($AX$11)*IF(Table2[[#This Row],[CorrectWinnerPrediction]]="Y", 1, 0))+(($AX$12)*IF(Table2[[#This Row],[CorrectAwayScorePrediction]]="Y", 1, 0))+(($AX$13)*IF(Table2[[#This Row],[CorrectHomeScorePrediction]]="Y", 1, 0))</f>
        <v>0</v>
      </c>
      <c r="AD10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$AV$31:$AV$40)), 0) &gt; 0, 1, 0) + IF(IFERROR(FIND(Table2[[#This Row],[HomeTeam]], _xlfn.TEXTJOIN(";", 1, $AV$31:$AV$40)), 0) &gt; 0, 1, 0)</f>
        <v>0</v>
      </c>
    </row>
    <row r="1032" spans="1:40"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(($AX$11)*IF(Table2[[#This Row],[CorrectWinnerPrediction]]="Y", 1, 0))+(($AX$12)*IF(Table2[[#This Row],[CorrectAwayScorePrediction]]="Y", 1, 0))+(($AX$13)*IF(Table2[[#This Row],[CorrectHomeScorePrediction]]="Y", 1, 0))</f>
        <v>0</v>
      </c>
      <c r="AD10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$AV$31:$AV$40)), 0) &gt; 0, 1, 0) + IF(IFERROR(FIND(Table2[[#This Row],[HomeTeam]], _xlfn.TEXTJOIN(";", 1, $AV$31:$AV$40)), 0) &gt; 0, 1, 0)</f>
        <v>0</v>
      </c>
    </row>
    <row r="1033" spans="1:40"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(($AX$11)*IF(Table2[[#This Row],[CorrectWinnerPrediction]]="Y", 1, 0))+(($AX$12)*IF(Table2[[#This Row],[CorrectAwayScorePrediction]]="Y", 1, 0))+(($AX$13)*IF(Table2[[#This Row],[CorrectHomeScorePrediction]]="Y", 1, 0))</f>
        <v>0</v>
      </c>
      <c r="AD10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$AV$31:$AV$40)), 0) &gt; 0, 1, 0) + IF(IFERROR(FIND(Table2[[#This Row],[HomeTeam]], _xlfn.TEXTJOIN(";", 1, $AV$31:$AV$40)), 0) &gt; 0, 1, 0)</f>
        <v>1</v>
      </c>
    </row>
    <row r="1034" spans="1:40"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(($AX$11)*IF(Table2[[#This Row],[CorrectWinnerPrediction]]="Y", 1, 0))+(($AX$12)*IF(Table2[[#This Row],[CorrectAwayScorePrediction]]="Y", 1, 0))+(($AX$13)*IF(Table2[[#This Row],[CorrectHomeScorePrediction]]="Y", 1, 0))</f>
        <v>0</v>
      </c>
      <c r="AD10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$AV$31:$AV$40)), 0) &gt; 0, 1, 0) + IF(IFERROR(FIND(Table2[[#This Row],[HomeTeam]], _xlfn.TEXTJOIN(";", 1, $AV$31:$AV$40)), 0) &gt; 0, 1, 0)</f>
        <v>2</v>
      </c>
    </row>
    <row r="1035" spans="1:40"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(($AX$11)*IF(Table2[[#This Row],[CorrectWinnerPrediction]]="Y", 1, 0))+(($AX$12)*IF(Table2[[#This Row],[CorrectAwayScorePrediction]]="Y", 1, 0))+(($AX$13)*IF(Table2[[#This Row],[CorrectHomeScorePrediction]]="Y", 1, 0))</f>
        <v>0</v>
      </c>
      <c r="AD10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$AV$31:$AV$40)), 0) &gt; 0, 1, 0) + IF(IFERROR(FIND(Table2[[#This Row],[HomeTeam]], _xlfn.TEXTJOIN(";", 1, $AV$31:$AV$40)), 0) &gt; 0, 1, 0)</f>
        <v>0</v>
      </c>
    </row>
    <row r="1036" spans="1:40"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(($AX$11)*IF(Table2[[#This Row],[CorrectWinnerPrediction]]="Y", 1, 0))+(($AX$12)*IF(Table2[[#This Row],[CorrectAwayScorePrediction]]="Y", 1, 0))+(($AX$13)*IF(Table2[[#This Row],[CorrectHomeScorePrediction]]="Y", 1, 0))</f>
        <v>0</v>
      </c>
      <c r="AD10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$AV$31:$AV$40)), 0) &gt; 0, 1, 0) + IF(IFERROR(FIND(Table2[[#This Row],[HomeTeam]], _xlfn.TEXTJOIN(";", 1, $AV$31:$AV$40)), 0) &gt; 0, 1, 0)</f>
        <v>0</v>
      </c>
    </row>
    <row r="1037" spans="1:40"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(($AX$11)*IF(Table2[[#This Row],[CorrectWinnerPrediction]]="Y", 1, 0))+(($AX$12)*IF(Table2[[#This Row],[CorrectAwayScorePrediction]]="Y", 1, 0))+(($AX$13)*IF(Table2[[#This Row],[CorrectHomeScorePrediction]]="Y", 1, 0))</f>
        <v>0</v>
      </c>
      <c r="AD103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$AV$31:$AV$40)), 0) &gt; 0, 1, 0) + IF(IFERROR(FIND(Table2[[#This Row],[HomeTeam]], _xlfn.TEXTJOIN(";", 1, $AV$31:$AV$40)), 0) &gt; 0, 1, 0)</f>
        <v>0</v>
      </c>
    </row>
    <row r="1038" spans="1:40"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(($AX$11)*IF(Table2[[#This Row],[CorrectWinnerPrediction]]="Y", 1, 0))+(($AX$12)*IF(Table2[[#This Row],[CorrectAwayScorePrediction]]="Y", 1, 0))+(($AX$13)*IF(Table2[[#This Row],[CorrectHomeScorePrediction]]="Y", 1, 0))</f>
        <v>0</v>
      </c>
      <c r="AD10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$AV$31:$AV$40)), 0) &gt; 0, 1, 0) + IF(IFERROR(FIND(Table2[[#This Row],[HomeTeam]], _xlfn.TEXTJOIN(";", 1, $AV$31:$AV$40)), 0) &gt; 0, 1, 0)</f>
        <v>0</v>
      </c>
    </row>
    <row r="1039" spans="1:40"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(($AX$11)*IF(Table2[[#This Row],[CorrectWinnerPrediction]]="Y", 1, 0))+(($AX$12)*IF(Table2[[#This Row],[CorrectAwayScorePrediction]]="Y", 1, 0))+(($AX$13)*IF(Table2[[#This Row],[CorrectHomeScorePrediction]]="Y", 1, 0))</f>
        <v>0</v>
      </c>
      <c r="AD10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$AV$31:$AV$40)), 0) &gt; 0, 1, 0) + IF(IFERROR(FIND(Table2[[#This Row],[HomeTeam]], _xlfn.TEXTJOIN(";", 1, $AV$31:$AV$40)), 0) &gt; 0, 1, 0)</f>
        <v>2</v>
      </c>
    </row>
    <row r="1040" spans="1:40"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(($AX$11)*IF(Table2[[#This Row],[CorrectWinnerPrediction]]="Y", 1, 0))+(($AX$12)*IF(Table2[[#This Row],[CorrectAwayScorePrediction]]="Y", 1, 0))+(($AX$13)*IF(Table2[[#This Row],[CorrectHomeScorePrediction]]="Y", 1, 0))</f>
        <v>0</v>
      </c>
      <c r="AD10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$AV$31:$AV$40)), 0) &gt; 0, 1, 0) + IF(IFERROR(FIND(Table2[[#This Row],[HomeTeam]], _xlfn.TEXTJOIN(";", 1, $AV$31:$AV$40)), 0) &gt; 0, 1, 0)</f>
        <v>0</v>
      </c>
    </row>
    <row r="1041" spans="1:40"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(($AX$11)*IF(Table2[[#This Row],[CorrectWinnerPrediction]]="Y", 1, 0))+(($AX$12)*IF(Table2[[#This Row],[CorrectAwayScorePrediction]]="Y", 1, 0))+(($AX$13)*IF(Table2[[#This Row],[CorrectHomeScorePrediction]]="Y", 1, 0))</f>
        <v>0</v>
      </c>
      <c r="AD104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$AV$31:$AV$40)), 0) &gt; 0, 1, 0) + IF(IFERROR(FIND(Table2[[#This Row],[HomeTeam]], _xlfn.TEXTJOIN(";", 1, $AV$31:$AV$40)), 0) &gt; 0, 1, 0)</f>
        <v>1</v>
      </c>
    </row>
    <row r="1042" spans="1:40"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(($AX$11)*IF(Table2[[#This Row],[CorrectWinnerPrediction]]="Y", 1, 0))+(($AX$12)*IF(Table2[[#This Row],[CorrectAwayScorePrediction]]="Y", 1, 0))+(($AX$13)*IF(Table2[[#This Row],[CorrectHomeScorePrediction]]="Y", 1, 0))</f>
        <v>0</v>
      </c>
      <c r="AD10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$AV$31:$AV$40)), 0) &gt; 0, 1, 0) + IF(IFERROR(FIND(Table2[[#This Row],[HomeTeam]], _xlfn.TEXTJOIN(";", 1, $AV$31:$AV$40)), 0) &gt; 0, 1, 0)</f>
        <v>1</v>
      </c>
    </row>
    <row r="1043" spans="1:40"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(($AX$11)*IF(Table2[[#This Row],[CorrectWinnerPrediction]]="Y", 1, 0))+(($AX$12)*IF(Table2[[#This Row],[CorrectAwayScorePrediction]]="Y", 1, 0))+(($AX$13)*IF(Table2[[#This Row],[CorrectHomeScorePrediction]]="Y", 1, 0))</f>
        <v>0</v>
      </c>
      <c r="AD10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$AV$31:$AV$40)), 0) &gt; 0, 1, 0) + IF(IFERROR(FIND(Table2[[#This Row],[HomeTeam]], _xlfn.TEXTJOIN(";", 1, $AV$31:$AV$40)), 0) &gt; 0, 1, 0)</f>
        <v>1</v>
      </c>
    </row>
    <row r="1044" spans="1:40"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(($AX$11)*IF(Table2[[#This Row],[CorrectWinnerPrediction]]="Y", 1, 0))+(($AX$12)*IF(Table2[[#This Row],[CorrectAwayScorePrediction]]="Y", 1, 0))+(($AX$13)*IF(Table2[[#This Row],[CorrectHomeScorePrediction]]="Y", 1, 0))</f>
        <v>0</v>
      </c>
      <c r="AD10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$AV$31:$AV$40)), 0) &gt; 0, 1, 0) + IF(IFERROR(FIND(Table2[[#This Row],[HomeTeam]], _xlfn.TEXTJOIN(";", 1, $AV$31:$AV$40)), 0) &gt; 0, 1, 0)</f>
        <v>1</v>
      </c>
    </row>
    <row r="1045" spans="1:40"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(($AX$11)*IF(Table2[[#This Row],[CorrectWinnerPrediction]]="Y", 1, 0))+(($AX$12)*IF(Table2[[#This Row],[CorrectAwayScorePrediction]]="Y", 1, 0))+(($AX$13)*IF(Table2[[#This Row],[CorrectHomeScorePrediction]]="Y", 1, 0))</f>
        <v>0</v>
      </c>
      <c r="AD10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$AV$31:$AV$40)), 0) &gt; 0, 1, 0) + IF(IFERROR(FIND(Table2[[#This Row],[HomeTeam]], _xlfn.TEXTJOIN(";", 1, $AV$31:$AV$40)), 0) &gt; 0, 1, 0)</f>
        <v>0</v>
      </c>
    </row>
    <row r="1046" spans="1:40"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(($AX$11)*IF(Table2[[#This Row],[CorrectWinnerPrediction]]="Y", 1, 0))+(($AX$12)*IF(Table2[[#This Row],[CorrectAwayScorePrediction]]="Y", 1, 0))+(($AX$13)*IF(Table2[[#This Row],[CorrectHomeScorePrediction]]="Y", 1, 0))</f>
        <v>0</v>
      </c>
      <c r="AD10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$AV$31:$AV$40)), 0) &gt; 0, 1, 0) + IF(IFERROR(FIND(Table2[[#This Row],[HomeTeam]], _xlfn.TEXTJOIN(";", 1, $AV$31:$AV$40)), 0) &gt; 0, 1, 0)</f>
        <v>0</v>
      </c>
    </row>
    <row r="1047" spans="1:40"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(($AX$11)*IF(Table2[[#This Row],[CorrectWinnerPrediction]]="Y", 1, 0))+(($AX$12)*IF(Table2[[#This Row],[CorrectAwayScorePrediction]]="Y", 1, 0))+(($AX$13)*IF(Table2[[#This Row],[CorrectHomeScorePrediction]]="Y", 1, 0))</f>
        <v>0</v>
      </c>
      <c r="AD10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$AV$31:$AV$40)), 0) &gt; 0, 1, 0) + IF(IFERROR(FIND(Table2[[#This Row],[HomeTeam]], _xlfn.TEXTJOIN(";", 1, $AV$31:$AV$40)), 0) &gt; 0, 1, 0)</f>
        <v>0</v>
      </c>
    </row>
    <row r="1048" spans="1:40"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(($AX$11)*IF(Table2[[#This Row],[CorrectWinnerPrediction]]="Y", 1, 0))+(($AX$12)*IF(Table2[[#This Row],[CorrectAwayScorePrediction]]="Y", 1, 0))+(($AX$13)*IF(Table2[[#This Row],[CorrectHomeScorePrediction]]="Y", 1, 0))</f>
        <v>0</v>
      </c>
      <c r="AD10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$AV$31:$AV$40)), 0) &gt; 0, 1, 0) + IF(IFERROR(FIND(Table2[[#This Row],[HomeTeam]], _xlfn.TEXTJOIN(";", 1, $AV$31:$AV$40)), 0) &gt; 0, 1, 0)</f>
        <v>0</v>
      </c>
    </row>
    <row r="1049" spans="1:40"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(($AX$11)*IF(Table2[[#This Row],[CorrectWinnerPrediction]]="Y", 1, 0))+(($AX$12)*IF(Table2[[#This Row],[CorrectAwayScorePrediction]]="Y", 1, 0))+(($AX$13)*IF(Table2[[#This Row],[CorrectHomeScorePrediction]]="Y", 1, 0))</f>
        <v>0</v>
      </c>
      <c r="AD10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$AV$31:$AV$40)), 0) &gt; 0, 1, 0) + IF(IFERROR(FIND(Table2[[#This Row],[HomeTeam]], _xlfn.TEXTJOIN(";", 1, $AV$31:$AV$40)), 0) &gt; 0, 1, 0)</f>
        <v>0</v>
      </c>
    </row>
    <row r="1050" spans="1:40"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(($AX$11)*IF(Table2[[#This Row],[CorrectWinnerPrediction]]="Y", 1, 0))+(($AX$12)*IF(Table2[[#This Row],[CorrectAwayScorePrediction]]="Y", 1, 0))+(($AX$13)*IF(Table2[[#This Row],[CorrectHomeScorePrediction]]="Y", 1, 0))</f>
        <v>0</v>
      </c>
      <c r="AD105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$AV$31:$AV$40)), 0) &gt; 0, 1, 0) + IF(IFERROR(FIND(Table2[[#This Row],[HomeTeam]], _xlfn.TEXTJOIN(";", 1, $AV$31:$AV$40)), 0) &gt; 0, 1, 0)</f>
        <v>0</v>
      </c>
    </row>
    <row r="1051" spans="1:40"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(($AX$11)*IF(Table2[[#This Row],[CorrectWinnerPrediction]]="Y", 1, 0))+(($AX$12)*IF(Table2[[#This Row],[CorrectAwayScorePrediction]]="Y", 1, 0))+(($AX$13)*IF(Table2[[#This Row],[CorrectHomeScorePrediction]]="Y", 1, 0))</f>
        <v>0</v>
      </c>
      <c r="AD10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$AV$31:$AV$40)), 0) &gt; 0, 1, 0) + IF(IFERROR(FIND(Table2[[#This Row],[HomeTeam]], _xlfn.TEXTJOIN(";", 1, $AV$31:$AV$40)), 0) &gt; 0, 1, 0)</f>
        <v>0</v>
      </c>
    </row>
    <row r="1052" spans="1:40"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(($AX$11)*IF(Table2[[#This Row],[CorrectWinnerPrediction]]="Y", 1, 0))+(($AX$12)*IF(Table2[[#This Row],[CorrectAwayScorePrediction]]="Y", 1, 0))+(($AX$13)*IF(Table2[[#This Row],[CorrectHomeScorePrediction]]="Y", 1, 0))</f>
        <v>0</v>
      </c>
      <c r="AD10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$AV$31:$AV$40)), 0) &gt; 0, 1, 0) + IF(IFERROR(FIND(Table2[[#This Row],[HomeTeam]], _xlfn.TEXTJOIN(";", 1, $AV$31:$AV$40)), 0) &gt; 0, 1, 0)</f>
        <v>1</v>
      </c>
    </row>
    <row r="1053" spans="1:40"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(($AX$11)*IF(Table2[[#This Row],[CorrectWinnerPrediction]]="Y", 1, 0))+(($AX$12)*IF(Table2[[#This Row],[CorrectAwayScorePrediction]]="Y", 1, 0))+(($AX$13)*IF(Table2[[#This Row],[CorrectHomeScorePrediction]]="Y", 1, 0))</f>
        <v>0</v>
      </c>
      <c r="AD10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$AV$31:$AV$40)), 0) &gt; 0, 1, 0) + IF(IFERROR(FIND(Table2[[#This Row],[HomeTeam]], _xlfn.TEXTJOIN(";", 1, $AV$31:$AV$40)), 0) &gt; 0, 1, 0)</f>
        <v>1</v>
      </c>
    </row>
    <row r="1054" spans="1:40"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(($AX$11)*IF(Table2[[#This Row],[CorrectWinnerPrediction]]="Y", 1, 0))+(($AX$12)*IF(Table2[[#This Row],[CorrectAwayScorePrediction]]="Y", 1, 0))+(($AX$13)*IF(Table2[[#This Row],[CorrectHomeScorePrediction]]="Y", 1, 0))</f>
        <v>0</v>
      </c>
      <c r="AD10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$AV$31:$AV$40)), 0) &gt; 0, 1, 0) + IF(IFERROR(FIND(Table2[[#This Row],[HomeTeam]], _xlfn.TEXTJOIN(";", 1, $AV$31:$AV$40)), 0) &gt; 0, 1, 0)</f>
        <v>1</v>
      </c>
    </row>
    <row r="1055" spans="1:40"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(($AX$11)*IF(Table2[[#This Row],[CorrectWinnerPrediction]]="Y", 1, 0))+(($AX$12)*IF(Table2[[#This Row],[CorrectAwayScorePrediction]]="Y", 1, 0))+(($AX$13)*IF(Table2[[#This Row],[CorrectHomeScorePrediction]]="Y", 1, 0))</f>
        <v>0</v>
      </c>
      <c r="AD10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$AV$31:$AV$40)), 0) &gt; 0, 1, 0) + IF(IFERROR(FIND(Table2[[#This Row],[HomeTeam]], _xlfn.TEXTJOIN(";", 1, $AV$31:$AV$40)), 0) &gt; 0, 1, 0)</f>
        <v>0</v>
      </c>
    </row>
    <row r="1056" spans="1:40"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(($AX$11)*IF(Table2[[#This Row],[CorrectWinnerPrediction]]="Y", 1, 0))+(($AX$12)*IF(Table2[[#This Row],[CorrectAwayScorePrediction]]="Y", 1, 0))+(($AX$13)*IF(Table2[[#This Row],[CorrectHomeScorePrediction]]="Y", 1, 0))</f>
        <v>0</v>
      </c>
      <c r="AD105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$AV$31:$AV$40)), 0) &gt; 0, 1, 0) + IF(IFERROR(FIND(Table2[[#This Row],[HomeTeam]], _xlfn.TEXTJOIN(";", 1, $AV$31:$AV$40)), 0) &gt; 0, 1, 0)</f>
        <v>0</v>
      </c>
    </row>
    <row r="1057" spans="1:40"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(($AX$11)*IF(Table2[[#This Row],[CorrectWinnerPrediction]]="Y", 1, 0))+(($AX$12)*IF(Table2[[#This Row],[CorrectAwayScorePrediction]]="Y", 1, 0))+(($AX$13)*IF(Table2[[#This Row],[CorrectHomeScorePrediction]]="Y", 1, 0))</f>
        <v>0</v>
      </c>
      <c r="AD10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$AV$31:$AV$40)), 0) &gt; 0, 1, 0) + IF(IFERROR(FIND(Table2[[#This Row],[HomeTeam]], _xlfn.TEXTJOIN(";", 1, $AV$31:$AV$40)), 0) &gt; 0, 1, 0)</f>
        <v>0</v>
      </c>
    </row>
    <row r="1058" spans="1:40"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(($AX$11)*IF(Table2[[#This Row],[CorrectWinnerPrediction]]="Y", 1, 0))+(($AX$12)*IF(Table2[[#This Row],[CorrectAwayScorePrediction]]="Y", 1, 0))+(($AX$13)*IF(Table2[[#This Row],[CorrectHomeScorePrediction]]="Y", 1, 0))</f>
        <v>0</v>
      </c>
      <c r="AD10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$AV$31:$AV$40)), 0) &gt; 0, 1, 0) + IF(IFERROR(FIND(Table2[[#This Row],[HomeTeam]], _xlfn.TEXTJOIN(";", 1, $AV$31:$AV$40)), 0) &gt; 0, 1, 0)</f>
        <v>0</v>
      </c>
    </row>
    <row r="1059" spans="1:40"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(($AX$11)*IF(Table2[[#This Row],[CorrectWinnerPrediction]]="Y", 1, 0))+(($AX$12)*IF(Table2[[#This Row],[CorrectAwayScorePrediction]]="Y", 1, 0))+(($AX$13)*IF(Table2[[#This Row],[CorrectHomeScorePrediction]]="Y", 1, 0))</f>
        <v>0</v>
      </c>
      <c r="AD10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$AV$31:$AV$40)), 0) &gt; 0, 1, 0) + IF(IFERROR(FIND(Table2[[#This Row],[HomeTeam]], _xlfn.TEXTJOIN(";", 1, $AV$31:$AV$40)), 0) &gt; 0, 1, 0)</f>
        <v>0</v>
      </c>
    </row>
    <row r="1060" spans="1:40"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(($AX$11)*IF(Table2[[#This Row],[CorrectWinnerPrediction]]="Y", 1, 0))+(($AX$12)*IF(Table2[[#This Row],[CorrectAwayScorePrediction]]="Y", 1, 0))+(($AX$13)*IF(Table2[[#This Row],[CorrectHomeScorePrediction]]="Y", 1, 0))</f>
        <v>0</v>
      </c>
      <c r="AD10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$AV$31:$AV$40)), 0) &gt; 0, 1, 0) + IF(IFERROR(FIND(Table2[[#This Row],[HomeTeam]], _xlfn.TEXTJOIN(";", 1, $AV$31:$AV$40)), 0) &gt; 0, 1, 0)</f>
        <v>0</v>
      </c>
    </row>
    <row r="1061" spans="1:40"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(($AX$11)*IF(Table2[[#This Row],[CorrectWinnerPrediction]]="Y", 1, 0))+(($AX$12)*IF(Table2[[#This Row],[CorrectAwayScorePrediction]]="Y", 1, 0))+(($AX$13)*IF(Table2[[#This Row],[CorrectHomeScorePrediction]]="Y", 1, 0))</f>
        <v>0</v>
      </c>
      <c r="AD10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$AV$31:$AV$40)), 0) &gt; 0, 1, 0) + IF(IFERROR(FIND(Table2[[#This Row],[HomeTeam]], _xlfn.TEXTJOIN(";", 1, $AV$31:$AV$40)), 0) &gt; 0, 1, 0)</f>
        <v>2</v>
      </c>
    </row>
    <row r="1062" spans="1:40"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(($AX$11)*IF(Table2[[#This Row],[CorrectWinnerPrediction]]="Y", 1, 0))+(($AX$12)*IF(Table2[[#This Row],[CorrectAwayScorePrediction]]="Y", 1, 0))+(($AX$13)*IF(Table2[[#This Row],[CorrectHomeScorePrediction]]="Y", 1, 0))</f>
        <v>0</v>
      </c>
      <c r="AD10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$AV$31:$AV$40)), 0) &gt; 0, 1, 0) + IF(IFERROR(FIND(Table2[[#This Row],[HomeTeam]], _xlfn.TEXTJOIN(";", 1, $AV$31:$AV$40)), 0) &gt; 0, 1, 0)</f>
        <v>1</v>
      </c>
    </row>
    <row r="1063" spans="1:40"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(($AX$11)*IF(Table2[[#This Row],[CorrectWinnerPrediction]]="Y", 1, 0))+(($AX$12)*IF(Table2[[#This Row],[CorrectAwayScorePrediction]]="Y", 1, 0))+(($AX$13)*IF(Table2[[#This Row],[CorrectHomeScorePrediction]]="Y", 1, 0))</f>
        <v>0</v>
      </c>
      <c r="AD10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$AV$31:$AV$40)), 0) &gt; 0, 1, 0) + IF(IFERROR(FIND(Table2[[#This Row],[HomeTeam]], _xlfn.TEXTJOIN(";", 1, $AV$31:$AV$40)), 0) &gt; 0, 1, 0)</f>
        <v>0</v>
      </c>
    </row>
    <row r="1064" spans="1:40"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(($AX$11)*IF(Table2[[#This Row],[CorrectWinnerPrediction]]="Y", 1, 0))+(($AX$12)*IF(Table2[[#This Row],[CorrectAwayScorePrediction]]="Y", 1, 0))+(($AX$13)*IF(Table2[[#This Row],[CorrectHomeScorePrediction]]="Y", 1, 0))</f>
        <v>0</v>
      </c>
      <c r="AD10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$AV$31:$AV$40)), 0) &gt; 0, 1, 0) + IF(IFERROR(FIND(Table2[[#This Row],[HomeTeam]], _xlfn.TEXTJOIN(";", 1, $AV$31:$AV$40)), 0) &gt; 0, 1, 0)</f>
        <v>0</v>
      </c>
    </row>
    <row r="1065" spans="1:40"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(($AX$11)*IF(Table2[[#This Row],[CorrectWinnerPrediction]]="Y", 1, 0))+(($AX$12)*IF(Table2[[#This Row],[CorrectAwayScorePrediction]]="Y", 1, 0))+(($AX$13)*IF(Table2[[#This Row],[CorrectHomeScorePrediction]]="Y", 1, 0))</f>
        <v>0</v>
      </c>
      <c r="AD10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$AV$31:$AV$40)), 0) &gt; 0, 1, 0) + IF(IFERROR(FIND(Table2[[#This Row],[HomeTeam]], _xlfn.TEXTJOIN(";", 1, $AV$31:$AV$40)), 0) &gt; 0, 1, 0)</f>
        <v>0</v>
      </c>
    </row>
    <row r="1066" spans="1:40"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(($AX$11)*IF(Table2[[#This Row],[CorrectWinnerPrediction]]="Y", 1, 0))+(($AX$12)*IF(Table2[[#This Row],[CorrectAwayScorePrediction]]="Y", 1, 0))+(($AX$13)*IF(Table2[[#This Row],[CorrectHomeScorePrediction]]="Y", 1, 0))</f>
        <v>0</v>
      </c>
      <c r="AD10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$AV$31:$AV$40)), 0) &gt; 0, 1, 0) + IF(IFERROR(FIND(Table2[[#This Row],[HomeTeam]], _xlfn.TEXTJOIN(";", 1, $AV$31:$AV$40)), 0) &gt; 0, 1, 0)</f>
        <v>0</v>
      </c>
    </row>
    <row r="1067" spans="1:40"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(($AX$11)*IF(Table2[[#This Row],[CorrectWinnerPrediction]]="Y", 1, 0))+(($AX$12)*IF(Table2[[#This Row],[CorrectAwayScorePrediction]]="Y", 1, 0))+(($AX$13)*IF(Table2[[#This Row],[CorrectHomeScorePrediction]]="Y", 1, 0))</f>
        <v>0</v>
      </c>
      <c r="AD106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$AV$31:$AV$40)), 0) &gt; 0, 1, 0) + IF(IFERROR(FIND(Table2[[#This Row],[HomeTeam]], _xlfn.TEXTJOIN(";", 1, $AV$31:$AV$40)), 0) &gt; 0, 1, 0)</f>
        <v>1</v>
      </c>
    </row>
    <row r="1068" spans="1:40"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(($AX$11)*IF(Table2[[#This Row],[CorrectWinnerPrediction]]="Y", 1, 0))+(($AX$12)*IF(Table2[[#This Row],[CorrectAwayScorePrediction]]="Y", 1, 0))+(($AX$13)*IF(Table2[[#This Row],[CorrectHomeScorePrediction]]="Y", 1, 0))</f>
        <v>0</v>
      </c>
      <c r="AD10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$AV$31:$AV$40)), 0) &gt; 0, 1, 0) + IF(IFERROR(FIND(Table2[[#This Row],[HomeTeam]], _xlfn.TEXTJOIN(";", 1, $AV$31:$AV$40)), 0) &gt; 0, 1, 0)</f>
        <v>0</v>
      </c>
    </row>
    <row r="1069" spans="1:40"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(($AX$11)*IF(Table2[[#This Row],[CorrectWinnerPrediction]]="Y", 1, 0))+(($AX$12)*IF(Table2[[#This Row],[CorrectAwayScorePrediction]]="Y", 1, 0))+(($AX$13)*IF(Table2[[#This Row],[CorrectHomeScorePrediction]]="Y", 1, 0))</f>
        <v>0</v>
      </c>
      <c r="AD10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$AV$31:$AV$40)), 0) &gt; 0, 1, 0) + IF(IFERROR(FIND(Table2[[#This Row],[HomeTeam]], _xlfn.TEXTJOIN(";", 1, $AV$31:$AV$40)), 0) &gt; 0, 1, 0)</f>
        <v>0</v>
      </c>
    </row>
    <row r="1070" spans="1:40"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(($AX$11)*IF(Table2[[#This Row],[CorrectWinnerPrediction]]="Y", 1, 0))+(($AX$12)*IF(Table2[[#This Row],[CorrectAwayScorePrediction]]="Y", 1, 0))+(($AX$13)*IF(Table2[[#This Row],[CorrectHomeScorePrediction]]="Y", 1, 0))</f>
        <v>0</v>
      </c>
      <c r="AD10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$AV$31:$AV$40)), 0) &gt; 0, 1, 0) + IF(IFERROR(FIND(Table2[[#This Row],[HomeTeam]], _xlfn.TEXTJOIN(";", 1, $AV$31:$AV$40)), 0) &gt; 0, 1, 0)</f>
        <v>0</v>
      </c>
    </row>
    <row r="1071" spans="1:40"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(($AX$11)*IF(Table2[[#This Row],[CorrectWinnerPrediction]]="Y", 1, 0))+(($AX$12)*IF(Table2[[#This Row],[CorrectAwayScorePrediction]]="Y", 1, 0))+(($AX$13)*IF(Table2[[#This Row],[CorrectHomeScorePrediction]]="Y", 1, 0))</f>
        <v>0</v>
      </c>
      <c r="AD10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$AV$31:$AV$40)), 0) &gt; 0, 1, 0) + IF(IFERROR(FIND(Table2[[#This Row],[HomeTeam]], _xlfn.TEXTJOIN(";", 1, $AV$31:$AV$40)), 0) &gt; 0, 1, 0)</f>
        <v>1</v>
      </c>
    </row>
    <row r="1072" spans="1:40"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(($AX$11)*IF(Table2[[#This Row],[CorrectWinnerPrediction]]="Y", 1, 0))+(($AX$12)*IF(Table2[[#This Row],[CorrectAwayScorePrediction]]="Y", 1, 0))+(($AX$13)*IF(Table2[[#This Row],[CorrectHomeScorePrediction]]="Y", 1, 0))</f>
        <v>0</v>
      </c>
      <c r="AD10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$AV$31:$AV$40)), 0) &gt; 0, 1, 0) + IF(IFERROR(FIND(Table2[[#This Row],[HomeTeam]], _xlfn.TEXTJOIN(";", 1, $AV$31:$AV$40)), 0) &gt; 0, 1, 0)</f>
        <v>0</v>
      </c>
    </row>
    <row r="1073" spans="1:40"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(($AX$11)*IF(Table2[[#This Row],[CorrectWinnerPrediction]]="Y", 1, 0))+(($AX$12)*IF(Table2[[#This Row],[CorrectAwayScorePrediction]]="Y", 1, 0))+(($AX$13)*IF(Table2[[#This Row],[CorrectHomeScorePrediction]]="Y", 1, 0))</f>
        <v>0</v>
      </c>
      <c r="AD10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$AV$31:$AV$40)), 0) &gt; 0, 1, 0) + IF(IFERROR(FIND(Table2[[#This Row],[HomeTeam]], _xlfn.TEXTJOIN(";", 1, $AV$31:$AV$40)), 0) &gt; 0, 1, 0)</f>
        <v>1</v>
      </c>
    </row>
    <row r="1074" spans="1:40"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(($AX$11)*IF(Table2[[#This Row],[CorrectWinnerPrediction]]="Y", 1, 0))+(($AX$12)*IF(Table2[[#This Row],[CorrectAwayScorePrediction]]="Y", 1, 0))+(($AX$13)*IF(Table2[[#This Row],[CorrectHomeScorePrediction]]="Y", 1, 0))</f>
        <v>0</v>
      </c>
      <c r="AD107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$AV$31:$AV$40)), 0) &gt; 0, 1, 0) + IF(IFERROR(FIND(Table2[[#This Row],[HomeTeam]], _xlfn.TEXTJOIN(";", 1, $AV$31:$AV$40)), 0) &gt; 0, 1, 0)</f>
        <v>1</v>
      </c>
    </row>
    <row r="1075" spans="1:40"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(($AX$11)*IF(Table2[[#This Row],[CorrectWinnerPrediction]]="Y", 1, 0))+(($AX$12)*IF(Table2[[#This Row],[CorrectAwayScorePrediction]]="Y", 1, 0))+(($AX$13)*IF(Table2[[#This Row],[CorrectHomeScorePrediction]]="Y", 1, 0))</f>
        <v>0</v>
      </c>
      <c r="AD10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$AV$31:$AV$40)), 0) &gt; 0, 1, 0) + IF(IFERROR(FIND(Table2[[#This Row],[HomeTeam]], _xlfn.TEXTJOIN(";", 1, $AV$31:$AV$40)), 0) &gt; 0, 1, 0)</f>
        <v>0</v>
      </c>
    </row>
    <row r="1076" spans="1:40"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(($AX$11)*IF(Table2[[#This Row],[CorrectWinnerPrediction]]="Y", 1, 0))+(($AX$12)*IF(Table2[[#This Row],[CorrectAwayScorePrediction]]="Y", 1, 0))+(($AX$13)*IF(Table2[[#This Row],[CorrectHomeScorePrediction]]="Y", 1, 0))</f>
        <v>0</v>
      </c>
      <c r="AD10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$AV$31:$AV$40)), 0) &gt; 0, 1, 0) + IF(IFERROR(FIND(Table2[[#This Row],[HomeTeam]], _xlfn.TEXTJOIN(";", 1, $AV$31:$AV$40)), 0) &gt; 0, 1, 0)</f>
        <v>0</v>
      </c>
    </row>
    <row r="1077" spans="1:40"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(($AX$11)*IF(Table2[[#This Row],[CorrectWinnerPrediction]]="Y", 1, 0))+(($AX$12)*IF(Table2[[#This Row],[CorrectAwayScorePrediction]]="Y", 1, 0))+(($AX$13)*IF(Table2[[#This Row],[CorrectHomeScorePrediction]]="Y", 1, 0))</f>
        <v>0</v>
      </c>
      <c r="AD10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$AV$31:$AV$40)), 0) &gt; 0, 1, 0) + IF(IFERROR(FIND(Table2[[#This Row],[HomeTeam]], _xlfn.TEXTJOIN(";", 1, $AV$31:$AV$40)), 0) &gt; 0, 1, 0)</f>
        <v>0</v>
      </c>
    </row>
    <row r="1078" spans="1:40"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(($AX$11)*IF(Table2[[#This Row],[CorrectWinnerPrediction]]="Y", 1, 0))+(($AX$12)*IF(Table2[[#This Row],[CorrectAwayScorePrediction]]="Y", 1, 0))+(($AX$13)*IF(Table2[[#This Row],[CorrectHomeScorePrediction]]="Y", 1, 0))</f>
        <v>0</v>
      </c>
      <c r="AD10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$AV$31:$AV$40)), 0) &gt; 0, 1, 0) + IF(IFERROR(FIND(Table2[[#This Row],[HomeTeam]], _xlfn.TEXTJOIN(";", 1, $AV$31:$AV$40)), 0) &gt; 0, 1, 0)</f>
        <v>2</v>
      </c>
    </row>
    <row r="1079" spans="1:40"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(($AX$11)*IF(Table2[[#This Row],[CorrectWinnerPrediction]]="Y", 1, 0))+(($AX$12)*IF(Table2[[#This Row],[CorrectAwayScorePrediction]]="Y", 1, 0))+(($AX$13)*IF(Table2[[#This Row],[CorrectHomeScorePrediction]]="Y", 1, 0))</f>
        <v>0</v>
      </c>
      <c r="AD10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$AV$31:$AV$40)), 0) &gt; 0, 1, 0) + IF(IFERROR(FIND(Table2[[#This Row],[HomeTeam]], _xlfn.TEXTJOIN(";", 1, $AV$31:$AV$40)), 0) &gt; 0, 1, 0)</f>
        <v>0</v>
      </c>
    </row>
    <row r="1080" spans="1:40"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(($AX$11)*IF(Table2[[#This Row],[CorrectWinnerPrediction]]="Y", 1, 0))+(($AX$12)*IF(Table2[[#This Row],[CorrectAwayScorePrediction]]="Y", 1, 0))+(($AX$13)*IF(Table2[[#This Row],[CorrectHomeScorePrediction]]="Y", 1, 0))</f>
        <v>0</v>
      </c>
      <c r="AD10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$AV$31:$AV$40)), 0) &gt; 0, 1, 0) + IF(IFERROR(FIND(Table2[[#This Row],[HomeTeam]], _xlfn.TEXTJOIN(";", 1, $AV$31:$AV$40)), 0) &gt; 0, 1, 0)</f>
        <v>2</v>
      </c>
    </row>
    <row r="1081" spans="1:40"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(($AX$11)*IF(Table2[[#This Row],[CorrectWinnerPrediction]]="Y", 1, 0))+(($AX$12)*IF(Table2[[#This Row],[CorrectAwayScorePrediction]]="Y", 1, 0))+(($AX$13)*IF(Table2[[#This Row],[CorrectHomeScorePrediction]]="Y", 1, 0))</f>
        <v>0</v>
      </c>
      <c r="AD10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$AV$31:$AV$40)), 0) &gt; 0, 1, 0) + IF(IFERROR(FIND(Table2[[#This Row],[HomeTeam]], _xlfn.TEXTJOIN(";", 1, $AV$31:$AV$40)), 0) &gt; 0, 1, 0)</f>
        <v>1</v>
      </c>
    </row>
    <row r="1082" spans="1:40"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(($AX$11)*IF(Table2[[#This Row],[CorrectWinnerPrediction]]="Y", 1, 0))+(($AX$12)*IF(Table2[[#This Row],[CorrectAwayScorePrediction]]="Y", 1, 0))+(($AX$13)*IF(Table2[[#This Row],[CorrectHomeScorePrediction]]="Y", 1, 0))</f>
        <v>0</v>
      </c>
      <c r="AD10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$AV$31:$AV$40)), 0) &gt; 0, 1, 0) + IF(IFERROR(FIND(Table2[[#This Row],[HomeTeam]], _xlfn.TEXTJOIN(";", 1, $AV$31:$AV$40)), 0) &gt; 0, 1, 0)</f>
        <v>0</v>
      </c>
    </row>
    <row r="1083" spans="1:40"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(($AX$11)*IF(Table2[[#This Row],[CorrectWinnerPrediction]]="Y", 1, 0))+(($AX$12)*IF(Table2[[#This Row],[CorrectAwayScorePrediction]]="Y", 1, 0))+(($AX$13)*IF(Table2[[#This Row],[CorrectHomeScorePrediction]]="Y", 1, 0))</f>
        <v>0</v>
      </c>
      <c r="AD10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$AV$31:$AV$40)), 0) &gt; 0, 1, 0) + IF(IFERROR(FIND(Table2[[#This Row],[HomeTeam]], _xlfn.TEXTJOIN(";", 1, $AV$31:$AV$40)), 0) &gt; 0, 1, 0)</f>
        <v>0</v>
      </c>
    </row>
    <row r="1084" spans="1:40"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(($AX$11)*IF(Table2[[#This Row],[CorrectWinnerPrediction]]="Y", 1, 0))+(($AX$12)*IF(Table2[[#This Row],[CorrectAwayScorePrediction]]="Y", 1, 0))+(($AX$13)*IF(Table2[[#This Row],[CorrectHomeScorePrediction]]="Y", 1, 0))</f>
        <v>0</v>
      </c>
      <c r="AD10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$AV$31:$AV$40)), 0) &gt; 0, 1, 0) + IF(IFERROR(FIND(Table2[[#This Row],[HomeTeam]], _xlfn.TEXTJOIN(";", 1, $AV$31:$AV$40)), 0) &gt; 0, 1, 0)</f>
        <v>0</v>
      </c>
    </row>
    <row r="1085" spans="1:40"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(($AX$11)*IF(Table2[[#This Row],[CorrectWinnerPrediction]]="Y", 1, 0))+(($AX$12)*IF(Table2[[#This Row],[CorrectAwayScorePrediction]]="Y", 1, 0))+(($AX$13)*IF(Table2[[#This Row],[CorrectHomeScorePrediction]]="Y", 1, 0))</f>
        <v>0</v>
      </c>
      <c r="AD10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$AV$31:$AV$40)), 0) &gt; 0, 1, 0) + IF(IFERROR(FIND(Table2[[#This Row],[HomeTeam]], _xlfn.TEXTJOIN(";", 1, $AV$31:$AV$40)), 0) &gt; 0, 1, 0)</f>
        <v>0</v>
      </c>
    </row>
    <row r="1086" spans="1:40"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(($AX$11)*IF(Table2[[#This Row],[CorrectWinnerPrediction]]="Y", 1, 0))+(($AX$12)*IF(Table2[[#This Row],[CorrectAwayScorePrediction]]="Y", 1, 0))+(($AX$13)*IF(Table2[[#This Row],[CorrectHomeScorePrediction]]="Y", 1, 0))</f>
        <v>0</v>
      </c>
      <c r="AD10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$AV$31:$AV$40)), 0) &gt; 0, 1, 0) + IF(IFERROR(FIND(Table2[[#This Row],[HomeTeam]], _xlfn.TEXTJOIN(";", 1, $AV$31:$AV$40)), 0) &gt; 0, 1, 0)</f>
        <v>0</v>
      </c>
    </row>
    <row r="1087" spans="1:40"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(($AX$11)*IF(Table2[[#This Row],[CorrectWinnerPrediction]]="Y", 1, 0))+(($AX$12)*IF(Table2[[#This Row],[CorrectAwayScorePrediction]]="Y", 1, 0))+(($AX$13)*IF(Table2[[#This Row],[CorrectHomeScorePrediction]]="Y", 1, 0))</f>
        <v>0</v>
      </c>
      <c r="AD10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$AV$31:$AV$40)), 0) &gt; 0, 1, 0) + IF(IFERROR(FIND(Table2[[#This Row],[HomeTeam]], _xlfn.TEXTJOIN(";", 1, $AV$31:$AV$40)), 0) &gt; 0, 1, 0)</f>
        <v>1</v>
      </c>
    </row>
    <row r="1088" spans="1:40"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(($AX$11)*IF(Table2[[#This Row],[CorrectWinnerPrediction]]="Y", 1, 0))+(($AX$12)*IF(Table2[[#This Row],[CorrectAwayScorePrediction]]="Y", 1, 0))+(($AX$13)*IF(Table2[[#This Row],[CorrectHomeScorePrediction]]="Y", 1, 0))</f>
        <v>0</v>
      </c>
      <c r="AD108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$AV$31:$AV$40)), 0) &gt; 0, 1, 0) + IF(IFERROR(FIND(Table2[[#This Row],[HomeTeam]], _xlfn.TEXTJOIN(";", 1, $AV$31:$AV$40)), 0) &gt; 0, 1, 0)</f>
        <v>2</v>
      </c>
    </row>
    <row r="1089" spans="1:40"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(($AX$11)*IF(Table2[[#This Row],[CorrectWinnerPrediction]]="Y", 1, 0))+(($AX$12)*IF(Table2[[#This Row],[CorrectAwayScorePrediction]]="Y", 1, 0))+(($AX$13)*IF(Table2[[#This Row],[CorrectHomeScorePrediction]]="Y", 1, 0))</f>
        <v>0</v>
      </c>
      <c r="AD10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$AV$31:$AV$40)), 0) &gt; 0, 1, 0) + IF(IFERROR(FIND(Table2[[#This Row],[HomeTeam]], _xlfn.TEXTJOIN(";", 1, $AV$31:$AV$40)), 0) &gt; 0, 1, 0)</f>
        <v>1</v>
      </c>
    </row>
    <row r="1090" spans="1:40"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(($AX$11)*IF(Table2[[#This Row],[CorrectWinnerPrediction]]="Y", 1, 0))+(($AX$12)*IF(Table2[[#This Row],[CorrectAwayScorePrediction]]="Y", 1, 0))+(($AX$13)*IF(Table2[[#This Row],[CorrectHomeScorePrediction]]="Y", 1, 0))</f>
        <v>0</v>
      </c>
      <c r="AD109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$AV$31:$AV$40)), 0) &gt; 0, 1, 0) + IF(IFERROR(FIND(Table2[[#This Row],[HomeTeam]], _xlfn.TEXTJOIN(";", 1, $AV$31:$AV$40)), 0) &gt; 0, 1, 0)</f>
        <v>0</v>
      </c>
    </row>
    <row r="1091" spans="1:40"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(($AX$11)*IF(Table2[[#This Row],[CorrectWinnerPrediction]]="Y", 1, 0))+(($AX$12)*IF(Table2[[#This Row],[CorrectAwayScorePrediction]]="Y", 1, 0))+(($AX$13)*IF(Table2[[#This Row],[CorrectHomeScorePrediction]]="Y", 1, 0))</f>
        <v>0</v>
      </c>
      <c r="AD10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$AV$31:$AV$40)), 0) &gt; 0, 1, 0) + IF(IFERROR(FIND(Table2[[#This Row],[HomeTeam]], _xlfn.TEXTJOIN(";", 1, $AV$31:$AV$40)), 0) &gt; 0, 1, 0)</f>
        <v>1</v>
      </c>
    </row>
    <row r="1092" spans="1:40"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(($AX$11)*IF(Table2[[#This Row],[CorrectWinnerPrediction]]="Y", 1, 0))+(($AX$12)*IF(Table2[[#This Row],[CorrectAwayScorePrediction]]="Y", 1, 0))+(($AX$13)*IF(Table2[[#This Row],[CorrectHomeScorePrediction]]="Y", 1, 0))</f>
        <v>0</v>
      </c>
      <c r="AD10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$AV$31:$AV$40)), 0) &gt; 0, 1, 0) + IF(IFERROR(FIND(Table2[[#This Row],[HomeTeam]], _xlfn.TEXTJOIN(";", 1, $AV$31:$AV$40)), 0) &gt; 0, 1, 0)</f>
        <v>1</v>
      </c>
    </row>
    <row r="1093" spans="1:40"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(($AX$11)*IF(Table2[[#This Row],[CorrectWinnerPrediction]]="Y", 1, 0))+(($AX$12)*IF(Table2[[#This Row],[CorrectAwayScorePrediction]]="Y", 1, 0))+(($AX$13)*IF(Table2[[#This Row],[CorrectHomeScorePrediction]]="Y", 1, 0))</f>
        <v>0</v>
      </c>
      <c r="AD10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$AV$31:$AV$40)), 0) &gt; 0, 1, 0) + IF(IFERROR(FIND(Table2[[#This Row],[HomeTeam]], _xlfn.TEXTJOIN(";", 1, $AV$31:$AV$40)), 0) &gt; 0, 1, 0)</f>
        <v>1</v>
      </c>
    </row>
    <row r="1094" spans="1:40"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(($AX$11)*IF(Table2[[#This Row],[CorrectWinnerPrediction]]="Y", 1, 0))+(($AX$12)*IF(Table2[[#This Row],[CorrectAwayScorePrediction]]="Y", 1, 0))+(($AX$13)*IF(Table2[[#This Row],[CorrectHomeScorePrediction]]="Y", 1, 0))</f>
        <v>0</v>
      </c>
      <c r="AD10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$AV$31:$AV$40)), 0) &gt; 0, 1, 0) + IF(IFERROR(FIND(Table2[[#This Row],[HomeTeam]], _xlfn.TEXTJOIN(";", 1, $AV$31:$AV$40)), 0) &gt; 0, 1, 0)</f>
        <v>0</v>
      </c>
    </row>
    <row r="1095" spans="1:40"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(($AX$11)*IF(Table2[[#This Row],[CorrectWinnerPrediction]]="Y", 1, 0))+(($AX$12)*IF(Table2[[#This Row],[CorrectAwayScorePrediction]]="Y", 1, 0))+(($AX$13)*IF(Table2[[#This Row],[CorrectHomeScorePrediction]]="Y", 1, 0))</f>
        <v>0</v>
      </c>
      <c r="AD10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$AV$31:$AV$40)), 0) &gt; 0, 1, 0) + IF(IFERROR(FIND(Table2[[#This Row],[HomeTeam]], _xlfn.TEXTJOIN(";", 1, $AV$31:$AV$40)), 0) &gt; 0, 1, 0)</f>
        <v>0</v>
      </c>
    </row>
    <row r="1096" spans="1:40"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(($AX$11)*IF(Table2[[#This Row],[CorrectWinnerPrediction]]="Y", 1, 0))+(($AX$12)*IF(Table2[[#This Row],[CorrectAwayScorePrediction]]="Y", 1, 0))+(($AX$13)*IF(Table2[[#This Row],[CorrectHomeScorePrediction]]="Y", 1, 0))</f>
        <v>0</v>
      </c>
      <c r="AD10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$AV$31:$AV$40)), 0) &gt; 0, 1, 0) + IF(IFERROR(FIND(Table2[[#This Row],[HomeTeam]], _xlfn.TEXTJOIN(";", 1, $AV$31:$AV$40)), 0) &gt; 0, 1, 0)</f>
        <v>1</v>
      </c>
    </row>
    <row r="1097" spans="1:40"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(($AX$11)*IF(Table2[[#This Row],[CorrectWinnerPrediction]]="Y", 1, 0))+(($AX$12)*IF(Table2[[#This Row],[CorrectAwayScorePrediction]]="Y", 1, 0))+(($AX$13)*IF(Table2[[#This Row],[CorrectHomeScorePrediction]]="Y", 1, 0))</f>
        <v>0</v>
      </c>
      <c r="AD10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$AV$31:$AV$40)), 0) &gt; 0, 1, 0) + IF(IFERROR(FIND(Table2[[#This Row],[HomeTeam]], _xlfn.TEXTJOIN(";", 1, $AV$31:$AV$40)), 0) &gt; 0, 1, 0)</f>
        <v>1</v>
      </c>
    </row>
    <row r="1098" spans="1:40"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(($AX$11)*IF(Table2[[#This Row],[CorrectWinnerPrediction]]="Y", 1, 0))+(($AX$12)*IF(Table2[[#This Row],[CorrectAwayScorePrediction]]="Y", 1, 0))+(($AX$13)*IF(Table2[[#This Row],[CorrectHomeScorePrediction]]="Y", 1, 0))</f>
        <v>0</v>
      </c>
      <c r="AD10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$AV$31:$AV$40)), 0) &gt; 0, 1, 0) + IF(IFERROR(FIND(Table2[[#This Row],[HomeTeam]], _xlfn.TEXTJOIN(";", 1, $AV$31:$AV$40)), 0) &gt; 0, 1, 0)</f>
        <v>0</v>
      </c>
    </row>
    <row r="1099" spans="1:40"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(($AX$11)*IF(Table2[[#This Row],[CorrectWinnerPrediction]]="Y", 1, 0))+(($AX$12)*IF(Table2[[#This Row],[CorrectAwayScorePrediction]]="Y", 1, 0))+(($AX$13)*IF(Table2[[#This Row],[CorrectHomeScorePrediction]]="Y", 1, 0))</f>
        <v>0</v>
      </c>
      <c r="AD10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$AV$31:$AV$40)), 0) &gt; 0, 1, 0) + IF(IFERROR(FIND(Table2[[#This Row],[HomeTeam]], _xlfn.TEXTJOIN(";", 1, $AV$31:$AV$40)), 0) &gt; 0, 1, 0)</f>
        <v>0</v>
      </c>
    </row>
    <row r="1100" spans="1:40"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(($AX$11)*IF(Table2[[#This Row],[CorrectWinnerPrediction]]="Y", 1, 0))+(($AX$12)*IF(Table2[[#This Row],[CorrectAwayScorePrediction]]="Y", 1, 0))+(($AX$13)*IF(Table2[[#This Row],[CorrectHomeScorePrediction]]="Y", 1, 0))</f>
        <v>0</v>
      </c>
      <c r="AD11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$AV$31:$AV$40)), 0) &gt; 0, 1, 0) + IF(IFERROR(FIND(Table2[[#This Row],[HomeTeam]], _xlfn.TEXTJOIN(";", 1, $AV$31:$AV$40)), 0) &gt; 0, 1, 0)</f>
        <v>0</v>
      </c>
    </row>
    <row r="1101" spans="1:40"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(($AX$11)*IF(Table2[[#This Row],[CorrectWinnerPrediction]]="Y", 1, 0))+(($AX$12)*IF(Table2[[#This Row],[CorrectAwayScorePrediction]]="Y", 1, 0))+(($AX$13)*IF(Table2[[#This Row],[CorrectHomeScorePrediction]]="Y", 1, 0))</f>
        <v>0</v>
      </c>
      <c r="AD11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$AV$31:$AV$40)), 0) &gt; 0, 1, 0) + IF(IFERROR(FIND(Table2[[#This Row],[HomeTeam]], _xlfn.TEXTJOIN(";", 1, $AV$31:$AV$40)), 0) &gt; 0, 1, 0)</f>
        <v>2</v>
      </c>
    </row>
    <row r="1102" spans="1:40"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(($AX$11)*IF(Table2[[#This Row],[CorrectWinnerPrediction]]="Y", 1, 0))+(($AX$12)*IF(Table2[[#This Row],[CorrectAwayScorePrediction]]="Y", 1, 0))+(($AX$13)*IF(Table2[[#This Row],[CorrectHomeScorePrediction]]="Y", 1, 0))</f>
        <v>0</v>
      </c>
      <c r="AD11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$AV$31:$AV$40)), 0) &gt; 0, 1, 0) + IF(IFERROR(FIND(Table2[[#This Row],[HomeTeam]], _xlfn.TEXTJOIN(";", 1, $AV$31:$AV$40)), 0) &gt; 0, 1, 0)</f>
        <v>0</v>
      </c>
    </row>
    <row r="1103" spans="1:40"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(($AX$11)*IF(Table2[[#This Row],[CorrectWinnerPrediction]]="Y", 1, 0))+(($AX$12)*IF(Table2[[#This Row],[CorrectAwayScorePrediction]]="Y", 1, 0))+(($AX$13)*IF(Table2[[#This Row],[CorrectHomeScorePrediction]]="Y", 1, 0))</f>
        <v>0</v>
      </c>
      <c r="AD11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$AV$31:$AV$40)), 0) &gt; 0, 1, 0) + IF(IFERROR(FIND(Table2[[#This Row],[HomeTeam]], _xlfn.TEXTJOIN(";", 1, $AV$31:$AV$40)), 0) &gt; 0, 1, 0)</f>
        <v>0</v>
      </c>
    </row>
    <row r="1104" spans="1:40"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(($AX$11)*IF(Table2[[#This Row],[CorrectWinnerPrediction]]="Y", 1, 0))+(($AX$12)*IF(Table2[[#This Row],[CorrectAwayScorePrediction]]="Y", 1, 0))+(($AX$13)*IF(Table2[[#This Row],[CorrectHomeScorePrediction]]="Y", 1, 0))</f>
        <v>0</v>
      </c>
      <c r="AD110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$AV$31:$AV$40)), 0) &gt; 0, 1, 0) + IF(IFERROR(FIND(Table2[[#This Row],[HomeTeam]], _xlfn.TEXTJOIN(";", 1, $AV$31:$AV$40)), 0) &gt; 0, 1, 0)</f>
        <v>0</v>
      </c>
    </row>
    <row r="1105" spans="1:40"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(($AX$11)*IF(Table2[[#This Row],[CorrectWinnerPrediction]]="Y", 1, 0))+(($AX$12)*IF(Table2[[#This Row],[CorrectAwayScorePrediction]]="Y", 1, 0))+(($AX$13)*IF(Table2[[#This Row],[CorrectHomeScorePrediction]]="Y", 1, 0))</f>
        <v>0</v>
      </c>
      <c r="AD1105" s="5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$AV$31:$AV$40)), 0) &gt; 0, 1, 0) + IF(IFERROR(FIND(Table2[[#This Row],[HomeTeam]], _xlfn.TEXTJOIN(";", 1, $AV$31:$AV$40)), 0) &gt; 0, 1, 0)</f>
        <v>0</v>
      </c>
    </row>
    <row r="1106" spans="1:40"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(($AX$11)*IF(Table2[[#This Row],[CorrectWinnerPrediction]]="Y", 1, 0))+(($AX$12)*IF(Table2[[#This Row],[CorrectAwayScorePrediction]]="Y", 1, 0))+(($AX$13)*IF(Table2[[#This Row],[CorrectHomeScorePrediction]]="Y", 1, 0))</f>
        <v>0</v>
      </c>
      <c r="AD11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$AV$31:$AV$40)), 0) &gt; 0, 1, 0) + IF(IFERROR(FIND(Table2[[#This Row],[HomeTeam]], _xlfn.TEXTJOIN(";", 1, $AV$31:$AV$40)), 0) &gt; 0, 1, 0)</f>
        <v>1</v>
      </c>
    </row>
    <row r="1107" spans="1:40"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(($AX$11)*IF(Table2[[#This Row],[CorrectWinnerPrediction]]="Y", 1, 0))+(($AX$12)*IF(Table2[[#This Row],[CorrectAwayScorePrediction]]="Y", 1, 0))+(($AX$13)*IF(Table2[[#This Row],[CorrectHomeScorePrediction]]="Y", 1, 0))</f>
        <v>0</v>
      </c>
      <c r="AD11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$AV$31:$AV$40)), 0) &gt; 0, 1, 0) + IF(IFERROR(FIND(Table2[[#This Row],[HomeTeam]], _xlfn.TEXTJOIN(";", 1, $AV$31:$AV$40)), 0) &gt; 0, 1, 0)</f>
        <v>0</v>
      </c>
    </row>
    <row r="1108" spans="1:40"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(($AX$11)*IF(Table2[[#This Row],[CorrectWinnerPrediction]]="Y", 1, 0))+(($AX$12)*IF(Table2[[#This Row],[CorrectAwayScorePrediction]]="Y", 1, 0))+(($AX$13)*IF(Table2[[#This Row],[CorrectHomeScorePrediction]]="Y", 1, 0))</f>
        <v>0</v>
      </c>
      <c r="AD11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$AV$31:$AV$40)), 0) &gt; 0, 1, 0) + IF(IFERROR(FIND(Table2[[#This Row],[HomeTeam]], _xlfn.TEXTJOIN(";", 1, $AV$31:$AV$40)), 0) &gt; 0, 1, 0)</f>
        <v>0</v>
      </c>
    </row>
    <row r="1109" spans="1:40"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(($AX$11)*IF(Table2[[#This Row],[CorrectWinnerPrediction]]="Y", 1, 0))+(($AX$12)*IF(Table2[[#This Row],[CorrectAwayScorePrediction]]="Y", 1, 0))+(($AX$13)*IF(Table2[[#This Row],[CorrectHomeScorePrediction]]="Y", 1, 0))</f>
        <v>0</v>
      </c>
      <c r="AD11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$AV$31:$AV$40)), 0) &gt; 0, 1, 0) + IF(IFERROR(FIND(Table2[[#This Row],[HomeTeam]], _xlfn.TEXTJOIN(";", 1, $AV$31:$AV$40)), 0) &gt; 0, 1, 0)</f>
        <v>0</v>
      </c>
    </row>
    <row r="1110" spans="1:40"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(($AX$11)*IF(Table2[[#This Row],[CorrectWinnerPrediction]]="Y", 1, 0))+(($AX$12)*IF(Table2[[#This Row],[CorrectAwayScorePrediction]]="Y", 1, 0))+(($AX$13)*IF(Table2[[#This Row],[CorrectHomeScorePrediction]]="Y", 1, 0))</f>
        <v>0</v>
      </c>
      <c r="AD11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$AV$31:$AV$40)), 0) &gt; 0, 1, 0) + IF(IFERROR(FIND(Table2[[#This Row],[HomeTeam]], _xlfn.TEXTJOIN(";", 1, $AV$31:$AV$40)), 0) &gt; 0, 1, 0)</f>
        <v>1</v>
      </c>
    </row>
    <row r="1111" spans="1:40"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(($AX$11)*IF(Table2[[#This Row],[CorrectWinnerPrediction]]="Y", 1, 0))+(($AX$12)*IF(Table2[[#This Row],[CorrectAwayScorePrediction]]="Y", 1, 0))+(($AX$13)*IF(Table2[[#This Row],[CorrectHomeScorePrediction]]="Y", 1, 0))</f>
        <v>0</v>
      </c>
      <c r="AD11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$AV$31:$AV$40)), 0) &gt; 0, 1, 0) + IF(IFERROR(FIND(Table2[[#This Row],[HomeTeam]], _xlfn.TEXTJOIN(";", 1, $AV$31:$AV$40)), 0) &gt; 0, 1, 0)</f>
        <v>0</v>
      </c>
    </row>
    <row r="1112" spans="1:40"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(($AX$11)*IF(Table2[[#This Row],[CorrectWinnerPrediction]]="Y", 1, 0))+(($AX$12)*IF(Table2[[#This Row],[CorrectAwayScorePrediction]]="Y", 1, 0))+(($AX$13)*IF(Table2[[#This Row],[CorrectHomeScorePrediction]]="Y", 1, 0))</f>
        <v>0</v>
      </c>
      <c r="AD11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$AV$31:$AV$40)), 0) &gt; 0, 1, 0) + IF(IFERROR(FIND(Table2[[#This Row],[HomeTeam]], _xlfn.TEXTJOIN(";", 1, $AV$31:$AV$40)), 0) &gt; 0, 1, 0)</f>
        <v>0</v>
      </c>
    </row>
    <row r="1113" spans="1:40"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(($AX$11)*IF(Table2[[#This Row],[CorrectWinnerPrediction]]="Y", 1, 0))+(($AX$12)*IF(Table2[[#This Row],[CorrectAwayScorePrediction]]="Y", 1, 0))+(($AX$13)*IF(Table2[[#This Row],[CorrectHomeScorePrediction]]="Y", 1, 0))</f>
        <v>0</v>
      </c>
      <c r="AD11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$AV$31:$AV$40)), 0) &gt; 0, 1, 0) + IF(IFERROR(FIND(Table2[[#This Row],[HomeTeam]], _xlfn.TEXTJOIN(";", 1, $AV$31:$AV$40)), 0) &gt; 0, 1, 0)</f>
        <v>0</v>
      </c>
    </row>
    <row r="1114" spans="1:40"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(($AX$11)*IF(Table2[[#This Row],[CorrectWinnerPrediction]]="Y", 1, 0))+(($AX$12)*IF(Table2[[#This Row],[CorrectAwayScorePrediction]]="Y", 1, 0))+(($AX$13)*IF(Table2[[#This Row],[CorrectHomeScorePrediction]]="Y", 1, 0))</f>
        <v>0</v>
      </c>
      <c r="AD11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$AV$31:$AV$40)), 0) &gt; 0, 1, 0) + IF(IFERROR(FIND(Table2[[#This Row],[HomeTeam]], _xlfn.TEXTJOIN(";", 1, $AV$31:$AV$40)), 0) &gt; 0, 1, 0)</f>
        <v>1</v>
      </c>
    </row>
    <row r="1115" spans="1:40"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(($AX$11)*IF(Table2[[#This Row],[CorrectWinnerPrediction]]="Y", 1, 0))+(($AX$12)*IF(Table2[[#This Row],[CorrectAwayScorePrediction]]="Y", 1, 0))+(($AX$13)*IF(Table2[[#This Row],[CorrectHomeScorePrediction]]="Y", 1, 0))</f>
        <v>0</v>
      </c>
      <c r="AD11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$AV$31:$AV$40)), 0) &gt; 0, 1, 0) + IF(IFERROR(FIND(Table2[[#This Row],[HomeTeam]], _xlfn.TEXTJOIN(";", 1, $AV$31:$AV$40)), 0) &gt; 0, 1, 0)</f>
        <v>1</v>
      </c>
    </row>
    <row r="1116" spans="1:40"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(($AX$11)*IF(Table2[[#This Row],[CorrectWinnerPrediction]]="Y", 1, 0))+(($AX$12)*IF(Table2[[#This Row],[CorrectAwayScorePrediction]]="Y", 1, 0))+(($AX$13)*IF(Table2[[#This Row],[CorrectHomeScorePrediction]]="Y", 1, 0))</f>
        <v>0</v>
      </c>
      <c r="AD11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$AV$31:$AV$40)), 0) &gt; 0, 1, 0) + IF(IFERROR(FIND(Table2[[#This Row],[HomeTeam]], _xlfn.TEXTJOIN(";", 1, $AV$31:$AV$40)), 0) &gt; 0, 1, 0)</f>
        <v>1</v>
      </c>
    </row>
    <row r="1117" spans="1:40"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(($AX$11)*IF(Table2[[#This Row],[CorrectWinnerPrediction]]="Y", 1, 0))+(($AX$12)*IF(Table2[[#This Row],[CorrectAwayScorePrediction]]="Y", 1, 0))+(($AX$13)*IF(Table2[[#This Row],[CorrectHomeScorePrediction]]="Y", 1, 0))</f>
        <v>0</v>
      </c>
      <c r="AD11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$AV$31:$AV$40)), 0) &gt; 0, 1, 0) + IF(IFERROR(FIND(Table2[[#This Row],[HomeTeam]], _xlfn.TEXTJOIN(";", 1, $AV$31:$AV$40)), 0) &gt; 0, 1, 0)</f>
        <v>0</v>
      </c>
    </row>
    <row r="1118" spans="1:40"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(($AX$11)*IF(Table2[[#This Row],[CorrectWinnerPrediction]]="Y", 1, 0))+(($AX$12)*IF(Table2[[#This Row],[CorrectAwayScorePrediction]]="Y", 1, 0))+(($AX$13)*IF(Table2[[#This Row],[CorrectHomeScorePrediction]]="Y", 1, 0))</f>
        <v>0</v>
      </c>
      <c r="AD11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$AV$31:$AV$40)), 0) &gt; 0, 1, 0) + IF(IFERROR(FIND(Table2[[#This Row],[HomeTeam]], _xlfn.TEXTJOIN(";", 1, $AV$31:$AV$40)), 0) &gt; 0, 1, 0)</f>
        <v>1</v>
      </c>
    </row>
    <row r="1119" spans="1:40"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(($AX$11)*IF(Table2[[#This Row],[CorrectWinnerPrediction]]="Y", 1, 0))+(($AX$12)*IF(Table2[[#This Row],[CorrectAwayScorePrediction]]="Y", 1, 0))+(($AX$13)*IF(Table2[[#This Row],[CorrectHomeScorePrediction]]="Y", 1, 0))</f>
        <v>0</v>
      </c>
      <c r="AD111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$AV$31:$AV$40)), 0) &gt; 0, 1, 0) + IF(IFERROR(FIND(Table2[[#This Row],[HomeTeam]], _xlfn.TEXTJOIN(";", 1, $AV$31:$AV$40)), 0) &gt; 0, 1, 0)</f>
        <v>0</v>
      </c>
    </row>
    <row r="1120" spans="1:40"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(($AX$11)*IF(Table2[[#This Row],[CorrectWinnerPrediction]]="Y", 1, 0))+(($AX$12)*IF(Table2[[#This Row],[CorrectAwayScorePrediction]]="Y", 1, 0))+(($AX$13)*IF(Table2[[#This Row],[CorrectHomeScorePrediction]]="Y", 1, 0))</f>
        <v>0</v>
      </c>
      <c r="AD11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$AV$31:$AV$40)), 0) &gt; 0, 1, 0) + IF(IFERROR(FIND(Table2[[#This Row],[HomeTeam]], _xlfn.TEXTJOIN(";", 1, $AV$31:$AV$40)), 0) &gt; 0, 1, 0)</f>
        <v>0</v>
      </c>
    </row>
    <row r="1121" spans="1:40"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(($AX$11)*IF(Table2[[#This Row],[CorrectWinnerPrediction]]="Y", 1, 0))+(($AX$12)*IF(Table2[[#This Row],[CorrectAwayScorePrediction]]="Y", 1, 0))+(($AX$13)*IF(Table2[[#This Row],[CorrectHomeScorePrediction]]="Y", 1, 0))</f>
        <v>0</v>
      </c>
      <c r="AD11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$AV$31:$AV$40)), 0) &gt; 0, 1, 0) + IF(IFERROR(FIND(Table2[[#This Row],[HomeTeam]], _xlfn.TEXTJOIN(";", 1, $AV$31:$AV$40)), 0) &gt; 0, 1, 0)</f>
        <v>1</v>
      </c>
    </row>
    <row r="1122" spans="1:40"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(($AX$11)*IF(Table2[[#This Row],[CorrectWinnerPrediction]]="Y", 1, 0))+(($AX$12)*IF(Table2[[#This Row],[CorrectAwayScorePrediction]]="Y", 1, 0))+(($AX$13)*IF(Table2[[#This Row],[CorrectHomeScorePrediction]]="Y", 1, 0))</f>
        <v>0</v>
      </c>
      <c r="AD11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$AV$31:$AV$40)), 0) &gt; 0, 1, 0) + IF(IFERROR(FIND(Table2[[#This Row],[HomeTeam]], _xlfn.TEXTJOIN(";", 1, $AV$31:$AV$40)), 0) &gt; 0, 1, 0)</f>
        <v>0</v>
      </c>
    </row>
    <row r="1123" spans="1:40"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(($AX$11)*IF(Table2[[#This Row],[CorrectWinnerPrediction]]="Y", 1, 0))+(($AX$12)*IF(Table2[[#This Row],[CorrectAwayScorePrediction]]="Y", 1, 0))+(($AX$13)*IF(Table2[[#This Row],[CorrectHomeScorePrediction]]="Y", 1, 0))</f>
        <v>0</v>
      </c>
      <c r="AD112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$AV$31:$AV$40)), 0) &gt; 0, 1, 0) + IF(IFERROR(FIND(Table2[[#This Row],[HomeTeam]], _xlfn.TEXTJOIN(";", 1, $AV$31:$AV$40)), 0) &gt; 0, 1, 0)</f>
        <v>0</v>
      </c>
    </row>
    <row r="1124" spans="1:40"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(($AX$11)*IF(Table2[[#This Row],[CorrectWinnerPrediction]]="Y", 1, 0))+(($AX$12)*IF(Table2[[#This Row],[CorrectAwayScorePrediction]]="Y", 1, 0))+(($AX$13)*IF(Table2[[#This Row],[CorrectHomeScorePrediction]]="Y", 1, 0))</f>
        <v>0</v>
      </c>
      <c r="AD11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$AV$31:$AV$40)), 0) &gt; 0, 1, 0) + IF(IFERROR(FIND(Table2[[#This Row],[HomeTeam]], _xlfn.TEXTJOIN(";", 1, $AV$31:$AV$40)), 0) &gt; 0, 1, 0)</f>
        <v>0</v>
      </c>
    </row>
    <row r="1125" spans="1:40"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(($AX$11)*IF(Table2[[#This Row],[CorrectWinnerPrediction]]="Y", 1, 0))+(($AX$12)*IF(Table2[[#This Row],[CorrectAwayScorePrediction]]="Y", 1, 0))+(($AX$13)*IF(Table2[[#This Row],[CorrectHomeScorePrediction]]="Y", 1, 0))</f>
        <v>0</v>
      </c>
      <c r="AD11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$AV$31:$AV$40)), 0) &gt; 0, 1, 0) + IF(IFERROR(FIND(Table2[[#This Row],[HomeTeam]], _xlfn.TEXTJOIN(";", 1, $AV$31:$AV$40)), 0) &gt; 0, 1, 0)</f>
        <v>0</v>
      </c>
    </row>
    <row r="1126" spans="1:40"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(($AX$11)*IF(Table2[[#This Row],[CorrectWinnerPrediction]]="Y", 1, 0))+(($AX$12)*IF(Table2[[#This Row],[CorrectAwayScorePrediction]]="Y", 1, 0))+(($AX$13)*IF(Table2[[#This Row],[CorrectHomeScorePrediction]]="Y", 1, 0))</f>
        <v>0</v>
      </c>
      <c r="AD112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$AV$31:$AV$40)), 0) &gt; 0, 1, 0) + IF(IFERROR(FIND(Table2[[#This Row],[HomeTeam]], _xlfn.TEXTJOIN(";", 1, $AV$31:$AV$40)), 0) &gt; 0, 1, 0)</f>
        <v>0</v>
      </c>
    </row>
    <row r="1127" spans="1:40"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(($AX$11)*IF(Table2[[#This Row],[CorrectWinnerPrediction]]="Y", 1, 0))+(($AX$12)*IF(Table2[[#This Row],[CorrectAwayScorePrediction]]="Y", 1, 0))+(($AX$13)*IF(Table2[[#This Row],[CorrectHomeScorePrediction]]="Y", 1, 0))</f>
        <v>0</v>
      </c>
      <c r="AD11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$AV$31:$AV$40)), 0) &gt; 0, 1, 0) + IF(IFERROR(FIND(Table2[[#This Row],[HomeTeam]], _xlfn.TEXTJOIN(";", 1, $AV$31:$AV$40)), 0) &gt; 0, 1, 0)</f>
        <v>1</v>
      </c>
    </row>
    <row r="1128" spans="1:40"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(($AX$11)*IF(Table2[[#This Row],[CorrectWinnerPrediction]]="Y", 1, 0))+(($AX$12)*IF(Table2[[#This Row],[CorrectAwayScorePrediction]]="Y", 1, 0))+(($AX$13)*IF(Table2[[#This Row],[CorrectHomeScorePrediction]]="Y", 1, 0))</f>
        <v>0</v>
      </c>
      <c r="AD11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$AV$31:$AV$40)), 0) &gt; 0, 1, 0) + IF(IFERROR(FIND(Table2[[#This Row],[HomeTeam]], _xlfn.TEXTJOIN(";", 1, $AV$31:$AV$40)), 0) &gt; 0, 1, 0)</f>
        <v>0</v>
      </c>
    </row>
    <row r="1129" spans="1:40"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(($AX$11)*IF(Table2[[#This Row],[CorrectWinnerPrediction]]="Y", 1, 0))+(($AX$12)*IF(Table2[[#This Row],[CorrectAwayScorePrediction]]="Y", 1, 0))+(($AX$13)*IF(Table2[[#This Row],[CorrectHomeScorePrediction]]="Y", 1, 0))</f>
        <v>0</v>
      </c>
      <c r="AD11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$AV$31:$AV$40)), 0) &gt; 0, 1, 0) + IF(IFERROR(FIND(Table2[[#This Row],[HomeTeam]], _xlfn.TEXTJOIN(";", 1, $AV$31:$AV$40)), 0) &gt; 0, 1, 0)</f>
        <v>0</v>
      </c>
    </row>
    <row r="1130" spans="1:40"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(($AX$11)*IF(Table2[[#This Row],[CorrectWinnerPrediction]]="Y", 1, 0))+(($AX$12)*IF(Table2[[#This Row],[CorrectAwayScorePrediction]]="Y", 1, 0))+(($AX$13)*IF(Table2[[#This Row],[CorrectHomeScorePrediction]]="Y", 1, 0))</f>
        <v>0</v>
      </c>
      <c r="AD113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$AV$31:$AV$40)), 0) &gt; 0, 1, 0) + IF(IFERROR(FIND(Table2[[#This Row],[HomeTeam]], _xlfn.TEXTJOIN(";", 1, $AV$31:$AV$40)), 0) &gt; 0, 1, 0)</f>
        <v>0</v>
      </c>
    </row>
    <row r="1131" spans="1:40"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(($AX$11)*IF(Table2[[#This Row],[CorrectWinnerPrediction]]="Y", 1, 0))+(($AX$12)*IF(Table2[[#This Row],[CorrectAwayScorePrediction]]="Y", 1, 0))+(($AX$13)*IF(Table2[[#This Row],[CorrectHomeScorePrediction]]="Y", 1, 0))</f>
        <v>0</v>
      </c>
      <c r="AD113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$AV$31:$AV$40)), 0) &gt; 0, 1, 0) + IF(IFERROR(FIND(Table2[[#This Row],[HomeTeam]], _xlfn.TEXTJOIN(";", 1, $AV$31:$AV$40)), 0) &gt; 0, 1, 0)</f>
        <v>1</v>
      </c>
    </row>
    <row r="1132" spans="1:40"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(($AX$11)*IF(Table2[[#This Row],[CorrectWinnerPrediction]]="Y", 1, 0))+(($AX$12)*IF(Table2[[#This Row],[CorrectAwayScorePrediction]]="Y", 1, 0))+(($AX$13)*IF(Table2[[#This Row],[CorrectHomeScorePrediction]]="Y", 1, 0))</f>
        <v>0</v>
      </c>
      <c r="AD11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$AV$31:$AV$40)), 0) &gt; 0, 1, 0) + IF(IFERROR(FIND(Table2[[#This Row],[HomeTeam]], _xlfn.TEXTJOIN(";", 1, $AV$31:$AV$40)), 0) &gt; 0, 1, 0)</f>
        <v>1</v>
      </c>
    </row>
    <row r="1133" spans="1:40"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(($AX$11)*IF(Table2[[#This Row],[CorrectWinnerPrediction]]="Y", 1, 0))+(($AX$12)*IF(Table2[[#This Row],[CorrectAwayScorePrediction]]="Y", 1, 0))+(($AX$13)*IF(Table2[[#This Row],[CorrectHomeScorePrediction]]="Y", 1, 0))</f>
        <v>0</v>
      </c>
      <c r="AD11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$AV$31:$AV$40)), 0) &gt; 0, 1, 0) + IF(IFERROR(FIND(Table2[[#This Row],[HomeTeam]], _xlfn.TEXTJOIN(";", 1, $AV$31:$AV$40)), 0) &gt; 0, 1, 0)</f>
        <v>0</v>
      </c>
    </row>
    <row r="1134" spans="1:40"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(($AX$11)*IF(Table2[[#This Row],[CorrectWinnerPrediction]]="Y", 1, 0))+(($AX$12)*IF(Table2[[#This Row],[CorrectAwayScorePrediction]]="Y", 1, 0))+(($AX$13)*IF(Table2[[#This Row],[CorrectHomeScorePrediction]]="Y", 1, 0))</f>
        <v>0</v>
      </c>
      <c r="AD11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$AV$31:$AV$40)), 0) &gt; 0, 1, 0) + IF(IFERROR(FIND(Table2[[#This Row],[HomeTeam]], _xlfn.TEXTJOIN(";", 1, $AV$31:$AV$40)), 0) &gt; 0, 1, 0)</f>
        <v>0</v>
      </c>
    </row>
    <row r="1135" spans="1:40"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(($AX$11)*IF(Table2[[#This Row],[CorrectWinnerPrediction]]="Y", 1, 0))+(($AX$12)*IF(Table2[[#This Row],[CorrectAwayScorePrediction]]="Y", 1, 0))+(($AX$13)*IF(Table2[[#This Row],[CorrectHomeScorePrediction]]="Y", 1, 0))</f>
        <v>0</v>
      </c>
      <c r="AD11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$AV$31:$AV$40)), 0) &gt; 0, 1, 0) + IF(IFERROR(FIND(Table2[[#This Row],[HomeTeam]], _xlfn.TEXTJOIN(";", 1, $AV$31:$AV$40)), 0) &gt; 0, 1, 0)</f>
        <v>1</v>
      </c>
    </row>
    <row r="1136" spans="1:40"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(($AX$11)*IF(Table2[[#This Row],[CorrectWinnerPrediction]]="Y", 1, 0))+(($AX$12)*IF(Table2[[#This Row],[CorrectAwayScorePrediction]]="Y", 1, 0))+(($AX$13)*IF(Table2[[#This Row],[CorrectHomeScorePrediction]]="Y", 1, 0))</f>
        <v>0</v>
      </c>
      <c r="AD113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$AV$31:$AV$40)), 0) &gt; 0, 1, 0) + IF(IFERROR(FIND(Table2[[#This Row],[HomeTeam]], _xlfn.TEXTJOIN(";", 1, $AV$31:$AV$40)), 0) &gt; 0, 1, 0)</f>
        <v>0</v>
      </c>
    </row>
    <row r="1137" spans="1:40"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(($AX$11)*IF(Table2[[#This Row],[CorrectWinnerPrediction]]="Y", 1, 0))+(($AX$12)*IF(Table2[[#This Row],[CorrectAwayScorePrediction]]="Y", 1, 0))+(($AX$13)*IF(Table2[[#This Row],[CorrectHomeScorePrediction]]="Y", 1, 0))</f>
        <v>0</v>
      </c>
      <c r="AD11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$AV$31:$AV$40)), 0) &gt; 0, 1, 0) + IF(IFERROR(FIND(Table2[[#This Row],[HomeTeam]], _xlfn.TEXTJOIN(";", 1, $AV$31:$AV$40)), 0) &gt; 0, 1, 0)</f>
        <v>1</v>
      </c>
    </row>
    <row r="1138" spans="1:40"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(($AX$11)*IF(Table2[[#This Row],[CorrectWinnerPrediction]]="Y", 1, 0))+(($AX$12)*IF(Table2[[#This Row],[CorrectAwayScorePrediction]]="Y", 1, 0))+(($AX$13)*IF(Table2[[#This Row],[CorrectHomeScorePrediction]]="Y", 1, 0))</f>
        <v>0</v>
      </c>
      <c r="AD11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$AV$31:$AV$40)), 0) &gt; 0, 1, 0) + IF(IFERROR(FIND(Table2[[#This Row],[HomeTeam]], _xlfn.TEXTJOIN(";", 1, $AV$31:$AV$40)), 0) &gt; 0, 1, 0)</f>
        <v>0</v>
      </c>
    </row>
    <row r="1139" spans="1:40"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(($AX$11)*IF(Table2[[#This Row],[CorrectWinnerPrediction]]="Y", 1, 0))+(($AX$12)*IF(Table2[[#This Row],[CorrectAwayScorePrediction]]="Y", 1, 0))+(($AX$13)*IF(Table2[[#This Row],[CorrectHomeScorePrediction]]="Y", 1, 0))</f>
        <v>0</v>
      </c>
      <c r="AD11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$AV$31:$AV$40)), 0) &gt; 0, 1, 0) + IF(IFERROR(FIND(Table2[[#This Row],[HomeTeam]], _xlfn.TEXTJOIN(";", 1, $AV$31:$AV$40)), 0) &gt; 0, 1, 0)</f>
        <v>1</v>
      </c>
    </row>
    <row r="1140" spans="1:40"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(($AX$11)*IF(Table2[[#This Row],[CorrectWinnerPrediction]]="Y", 1, 0))+(($AX$12)*IF(Table2[[#This Row],[CorrectAwayScorePrediction]]="Y", 1, 0))+(($AX$13)*IF(Table2[[#This Row],[CorrectHomeScorePrediction]]="Y", 1, 0))</f>
        <v>0</v>
      </c>
      <c r="AD114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$AV$31:$AV$40)), 0) &gt; 0, 1, 0) + IF(IFERROR(FIND(Table2[[#This Row],[HomeTeam]], _xlfn.TEXTJOIN(";", 1, $AV$31:$AV$40)), 0) &gt; 0, 1, 0)</f>
        <v>0</v>
      </c>
    </row>
    <row r="1141" spans="1:40"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(($AX$11)*IF(Table2[[#This Row],[CorrectWinnerPrediction]]="Y", 1, 0))+(($AX$12)*IF(Table2[[#This Row],[CorrectAwayScorePrediction]]="Y", 1, 0))+(($AX$13)*IF(Table2[[#This Row],[CorrectHomeScorePrediction]]="Y", 1, 0))</f>
        <v>0</v>
      </c>
      <c r="AD11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$AV$31:$AV$40)), 0) &gt; 0, 1, 0) + IF(IFERROR(FIND(Table2[[#This Row],[HomeTeam]], _xlfn.TEXTJOIN(";", 1, $AV$31:$AV$40)), 0) &gt; 0, 1, 0)</f>
        <v>1</v>
      </c>
    </row>
    <row r="1142" spans="1:40"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(($AX$11)*IF(Table2[[#This Row],[CorrectWinnerPrediction]]="Y", 1, 0))+(($AX$12)*IF(Table2[[#This Row],[CorrectAwayScorePrediction]]="Y", 1, 0))+(($AX$13)*IF(Table2[[#This Row],[CorrectHomeScorePrediction]]="Y", 1, 0))</f>
        <v>0</v>
      </c>
      <c r="AD11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$AV$31:$AV$40)), 0) &gt; 0, 1, 0) + IF(IFERROR(FIND(Table2[[#This Row],[HomeTeam]], _xlfn.TEXTJOIN(";", 1, $AV$31:$AV$40)), 0) &gt; 0, 1, 0)</f>
        <v>0</v>
      </c>
    </row>
    <row r="1143" spans="1:40"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(($AX$11)*IF(Table2[[#This Row],[CorrectWinnerPrediction]]="Y", 1, 0))+(($AX$12)*IF(Table2[[#This Row],[CorrectAwayScorePrediction]]="Y", 1, 0))+(($AX$13)*IF(Table2[[#This Row],[CorrectHomeScorePrediction]]="Y", 1, 0))</f>
        <v>0</v>
      </c>
      <c r="AD11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$AV$31:$AV$40)), 0) &gt; 0, 1, 0) + IF(IFERROR(FIND(Table2[[#This Row],[HomeTeam]], _xlfn.TEXTJOIN(";", 1, $AV$31:$AV$40)), 0) &gt; 0, 1, 0)</f>
        <v>1</v>
      </c>
    </row>
    <row r="1144" spans="1:40"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(($AX$11)*IF(Table2[[#This Row],[CorrectWinnerPrediction]]="Y", 1, 0))+(($AX$12)*IF(Table2[[#This Row],[CorrectAwayScorePrediction]]="Y", 1, 0))+(($AX$13)*IF(Table2[[#This Row],[CorrectHomeScorePrediction]]="Y", 1, 0))</f>
        <v>0</v>
      </c>
      <c r="AD114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$AV$31:$AV$40)), 0) &gt; 0, 1, 0) + IF(IFERROR(FIND(Table2[[#This Row],[HomeTeam]], _xlfn.TEXTJOIN(";", 1, $AV$31:$AV$40)), 0) &gt; 0, 1, 0)</f>
        <v>0</v>
      </c>
    </row>
    <row r="1145" spans="1:40"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(($AX$11)*IF(Table2[[#This Row],[CorrectWinnerPrediction]]="Y", 1, 0))+(($AX$12)*IF(Table2[[#This Row],[CorrectAwayScorePrediction]]="Y", 1, 0))+(($AX$13)*IF(Table2[[#This Row],[CorrectHomeScorePrediction]]="Y", 1, 0))</f>
        <v>0</v>
      </c>
      <c r="AD11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$AV$31:$AV$40)), 0) &gt; 0, 1, 0) + IF(IFERROR(FIND(Table2[[#This Row],[HomeTeam]], _xlfn.TEXTJOIN(";", 1, $AV$31:$AV$40)), 0) &gt; 0, 1, 0)</f>
        <v>0</v>
      </c>
    </row>
    <row r="1146" spans="1:40"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(($AX$11)*IF(Table2[[#This Row],[CorrectWinnerPrediction]]="Y", 1, 0))+(($AX$12)*IF(Table2[[#This Row],[CorrectAwayScorePrediction]]="Y", 1, 0))+(($AX$13)*IF(Table2[[#This Row],[CorrectHomeScorePrediction]]="Y", 1, 0))</f>
        <v>0</v>
      </c>
      <c r="AD114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$AV$31:$AV$40)), 0) &gt; 0, 1, 0) + IF(IFERROR(FIND(Table2[[#This Row],[HomeTeam]], _xlfn.TEXTJOIN(";", 1, $AV$31:$AV$40)), 0) &gt; 0, 1, 0)</f>
        <v>1</v>
      </c>
    </row>
    <row r="1147" spans="1:40"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(($AX$11)*IF(Table2[[#This Row],[CorrectWinnerPrediction]]="Y", 1, 0))+(($AX$12)*IF(Table2[[#This Row],[CorrectAwayScorePrediction]]="Y", 1, 0))+(($AX$13)*IF(Table2[[#This Row],[CorrectHomeScorePrediction]]="Y", 1, 0))</f>
        <v>0</v>
      </c>
      <c r="AD11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$AV$31:$AV$40)), 0) &gt; 0, 1, 0) + IF(IFERROR(FIND(Table2[[#This Row],[HomeTeam]], _xlfn.TEXTJOIN(";", 1, $AV$31:$AV$40)), 0) &gt; 0, 1, 0)</f>
        <v>0</v>
      </c>
    </row>
    <row r="1148" spans="1:40"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(($AX$11)*IF(Table2[[#This Row],[CorrectWinnerPrediction]]="Y", 1, 0))+(($AX$12)*IF(Table2[[#This Row],[CorrectAwayScorePrediction]]="Y", 1, 0))+(($AX$13)*IF(Table2[[#This Row],[CorrectHomeScorePrediction]]="Y", 1, 0))</f>
        <v>0</v>
      </c>
      <c r="AD11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$AV$31:$AV$40)), 0) &gt; 0, 1, 0) + IF(IFERROR(FIND(Table2[[#This Row],[HomeTeam]], _xlfn.TEXTJOIN(";", 1, $AV$31:$AV$40)), 0) &gt; 0, 1, 0)</f>
        <v>1</v>
      </c>
    </row>
    <row r="1149" spans="1:40"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(($AX$11)*IF(Table2[[#This Row],[CorrectWinnerPrediction]]="Y", 1, 0))+(($AX$12)*IF(Table2[[#This Row],[CorrectAwayScorePrediction]]="Y", 1, 0))+(($AX$13)*IF(Table2[[#This Row],[CorrectHomeScorePrediction]]="Y", 1, 0))</f>
        <v>0</v>
      </c>
      <c r="AD11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$AV$31:$AV$40)), 0) &gt; 0, 1, 0) + IF(IFERROR(FIND(Table2[[#This Row],[HomeTeam]], _xlfn.TEXTJOIN(";", 1, $AV$31:$AV$40)), 0) &gt; 0, 1, 0)</f>
        <v>0</v>
      </c>
    </row>
    <row r="1150" spans="1:40"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(($AX$11)*IF(Table2[[#This Row],[CorrectWinnerPrediction]]="Y", 1, 0))+(($AX$12)*IF(Table2[[#This Row],[CorrectAwayScorePrediction]]="Y", 1, 0))+(($AX$13)*IF(Table2[[#This Row],[CorrectHomeScorePrediction]]="Y", 1, 0))</f>
        <v>0</v>
      </c>
      <c r="AD11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$AV$31:$AV$40)), 0) &gt; 0, 1, 0) + IF(IFERROR(FIND(Table2[[#This Row],[HomeTeam]], _xlfn.TEXTJOIN(";", 1, $AV$31:$AV$40)), 0) &gt; 0, 1, 0)</f>
        <v>0</v>
      </c>
    </row>
    <row r="1151" spans="1:40"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(($AX$11)*IF(Table2[[#This Row],[CorrectWinnerPrediction]]="Y", 1, 0))+(($AX$12)*IF(Table2[[#This Row],[CorrectAwayScorePrediction]]="Y", 1, 0))+(($AX$13)*IF(Table2[[#This Row],[CorrectHomeScorePrediction]]="Y", 1, 0))</f>
        <v>0</v>
      </c>
      <c r="AD115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$AV$31:$AV$40)), 0) &gt; 0, 1, 0) + IF(IFERROR(FIND(Table2[[#This Row],[HomeTeam]], _xlfn.TEXTJOIN(";", 1, $AV$31:$AV$40)), 0) &gt; 0, 1, 0)</f>
        <v>0</v>
      </c>
    </row>
    <row r="1152" spans="1:40"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(($AX$11)*IF(Table2[[#This Row],[CorrectWinnerPrediction]]="Y", 1, 0))+(($AX$12)*IF(Table2[[#This Row],[CorrectAwayScorePrediction]]="Y", 1, 0))+(($AX$13)*IF(Table2[[#This Row],[CorrectHomeScorePrediction]]="Y", 1, 0))</f>
        <v>0</v>
      </c>
      <c r="AD11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$AV$31:$AV$40)), 0) &gt; 0, 1, 0) + IF(IFERROR(FIND(Table2[[#This Row],[HomeTeam]], _xlfn.TEXTJOIN(";", 1, $AV$31:$AV$40)), 0) &gt; 0, 1, 0)</f>
        <v>1</v>
      </c>
    </row>
    <row r="1153" spans="1:40"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(($AX$11)*IF(Table2[[#This Row],[CorrectWinnerPrediction]]="Y", 1, 0))+(($AX$12)*IF(Table2[[#This Row],[CorrectAwayScorePrediction]]="Y", 1, 0))+(($AX$13)*IF(Table2[[#This Row],[CorrectHomeScorePrediction]]="Y", 1, 0))</f>
        <v>0</v>
      </c>
      <c r="AD11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$AV$31:$AV$40)), 0) &gt; 0, 1, 0) + IF(IFERROR(FIND(Table2[[#This Row],[HomeTeam]], _xlfn.TEXTJOIN(";", 1, $AV$31:$AV$40)), 0) &gt; 0, 1, 0)</f>
        <v>1</v>
      </c>
    </row>
    <row r="1154" spans="1:40"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(($AX$11)*IF(Table2[[#This Row],[CorrectWinnerPrediction]]="Y", 1, 0))+(($AX$12)*IF(Table2[[#This Row],[CorrectAwayScorePrediction]]="Y", 1, 0))+(($AX$13)*IF(Table2[[#This Row],[CorrectHomeScorePrediction]]="Y", 1, 0))</f>
        <v>0</v>
      </c>
      <c r="AD1154"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$AV$31:$AV$40)), 0) &gt; 0, 1, 0) + IF(IFERROR(FIND(Table2[[#This Row],[HomeTeam]], _xlfn.TEXTJOIN(";", 1, $AV$31:$AV$40)), 0) &gt; 0, 1, 0)</f>
        <v>1</v>
      </c>
    </row>
    <row r="1155" spans="1:40"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(($AX$11)*IF(Table2[[#This Row],[CorrectWinnerPrediction]]="Y", 1, 0))+(($AX$12)*IF(Table2[[#This Row],[CorrectAwayScorePrediction]]="Y", 1, 0))+(($AX$13)*IF(Table2[[#This Row],[CorrectHomeScorePrediction]]="Y", 1, 0))</f>
        <v>0</v>
      </c>
      <c r="AD11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$AV$31:$AV$40)), 0) &gt; 0, 1, 0) + IF(IFERROR(FIND(Table2[[#This Row],[HomeTeam]], _xlfn.TEXTJOIN(";", 1, $AV$31:$AV$40)), 0) &gt; 0, 1, 0)</f>
        <v>0</v>
      </c>
    </row>
    <row r="1156" spans="1:40"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(($AX$11)*IF(Table2[[#This Row],[CorrectWinnerPrediction]]="Y", 1, 0))+(($AX$12)*IF(Table2[[#This Row],[CorrectAwayScorePrediction]]="Y", 1, 0))+(($AX$13)*IF(Table2[[#This Row],[CorrectHomeScorePrediction]]="Y", 1, 0))</f>
        <v>0</v>
      </c>
      <c r="AD11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$AV$31:$AV$40)), 0) &gt; 0, 1, 0) + IF(IFERROR(FIND(Table2[[#This Row],[HomeTeam]], _xlfn.TEXTJOIN(";", 1, $AV$31:$AV$40)), 0) &gt; 0, 1, 0)</f>
        <v>1</v>
      </c>
    </row>
    <row r="1157" spans="1:40"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(($AX$11)*IF(Table2[[#This Row],[CorrectWinnerPrediction]]="Y", 1, 0))+(($AX$12)*IF(Table2[[#This Row],[CorrectAwayScorePrediction]]="Y", 1, 0))+(($AX$13)*IF(Table2[[#This Row],[CorrectHomeScorePrediction]]="Y", 1, 0))</f>
        <v>0</v>
      </c>
      <c r="AD11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$AV$31:$AV$40)), 0) &gt; 0, 1, 0) + IF(IFERROR(FIND(Table2[[#This Row],[HomeTeam]], _xlfn.TEXTJOIN(";", 1, $AV$31:$AV$40)), 0) &gt; 0, 1, 0)</f>
        <v>1</v>
      </c>
    </row>
    <row r="1158" spans="1:40"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(($AX$11)*IF(Table2[[#This Row],[CorrectWinnerPrediction]]="Y", 1, 0))+(($AX$12)*IF(Table2[[#This Row],[CorrectAwayScorePrediction]]="Y", 1, 0))+(($AX$13)*IF(Table2[[#This Row],[CorrectHomeScorePrediction]]="Y", 1, 0))</f>
        <v>0</v>
      </c>
      <c r="AD11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$AV$31:$AV$40)), 0) &gt; 0, 1, 0) + IF(IFERROR(FIND(Table2[[#This Row],[HomeTeam]], _xlfn.TEXTJOIN(";", 1, $AV$31:$AV$40)), 0) &gt; 0, 1, 0)</f>
        <v>1</v>
      </c>
    </row>
    <row r="1159" spans="1:40"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(($AX$11)*IF(Table2[[#This Row],[CorrectWinnerPrediction]]="Y", 1, 0))+(($AX$12)*IF(Table2[[#This Row],[CorrectAwayScorePrediction]]="Y", 1, 0))+(($AX$13)*IF(Table2[[#This Row],[CorrectHomeScorePrediction]]="Y", 1, 0))</f>
        <v>0</v>
      </c>
      <c r="AD11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$AV$31:$AV$40)), 0) &gt; 0, 1, 0) + IF(IFERROR(FIND(Table2[[#This Row],[HomeTeam]], _xlfn.TEXTJOIN(";", 1, $AV$31:$AV$40)), 0) &gt; 0, 1, 0)</f>
        <v>0</v>
      </c>
    </row>
    <row r="1160" spans="1:40"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(($AX$11)*IF(Table2[[#This Row],[CorrectWinnerPrediction]]="Y", 1, 0))+(($AX$12)*IF(Table2[[#This Row],[CorrectAwayScorePrediction]]="Y", 1, 0))+(($AX$13)*IF(Table2[[#This Row],[CorrectHomeScorePrediction]]="Y", 1, 0))</f>
        <v>0</v>
      </c>
      <c r="AD116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$AV$31:$AV$40)), 0) &gt; 0, 1, 0) + IF(IFERROR(FIND(Table2[[#This Row],[HomeTeam]], _xlfn.TEXTJOIN(";", 1, $AV$31:$AV$40)), 0) &gt; 0, 1, 0)</f>
        <v>0</v>
      </c>
    </row>
    <row r="1161" spans="1:40"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(($AX$11)*IF(Table2[[#This Row],[CorrectWinnerPrediction]]="Y", 1, 0))+(($AX$12)*IF(Table2[[#This Row],[CorrectAwayScorePrediction]]="Y", 1, 0))+(($AX$13)*IF(Table2[[#This Row],[CorrectHomeScorePrediction]]="Y", 1, 0))</f>
        <v>0</v>
      </c>
      <c r="AD116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$AV$31:$AV$40)), 0) &gt; 0, 1, 0) + IF(IFERROR(FIND(Table2[[#This Row],[HomeTeam]], _xlfn.TEXTJOIN(";", 1, $AV$31:$AV$40)), 0) &gt; 0, 1, 0)</f>
        <v>0</v>
      </c>
    </row>
    <row r="1162" spans="1:40"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(($AX$11)*IF(Table2[[#This Row],[CorrectWinnerPrediction]]="Y", 1, 0))+(($AX$12)*IF(Table2[[#This Row],[CorrectAwayScorePrediction]]="Y", 1, 0))+(($AX$13)*IF(Table2[[#This Row],[CorrectHomeScorePrediction]]="Y", 1, 0))</f>
        <v>0</v>
      </c>
      <c r="AD11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$AV$31:$AV$40)), 0) &gt; 0, 1, 0) + IF(IFERROR(FIND(Table2[[#This Row],[HomeTeam]], _xlfn.TEXTJOIN(";", 1, $AV$31:$AV$40)), 0) &gt; 0, 1, 0)</f>
        <v>0</v>
      </c>
    </row>
    <row r="1163" spans="1:40"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(($AX$11)*IF(Table2[[#This Row],[CorrectWinnerPrediction]]="Y", 1, 0))+(($AX$12)*IF(Table2[[#This Row],[CorrectAwayScorePrediction]]="Y", 1, 0))+(($AX$13)*IF(Table2[[#This Row],[CorrectHomeScorePrediction]]="Y", 1, 0))</f>
        <v>0</v>
      </c>
      <c r="AD11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$AV$31:$AV$40)), 0) &gt; 0, 1, 0) + IF(IFERROR(FIND(Table2[[#This Row],[HomeTeam]], _xlfn.TEXTJOIN(";", 1, $AV$31:$AV$40)), 0) &gt; 0, 1, 0)</f>
        <v>0</v>
      </c>
    </row>
    <row r="1164" spans="1:40"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(($AX$11)*IF(Table2[[#This Row],[CorrectWinnerPrediction]]="Y", 1, 0))+(($AX$12)*IF(Table2[[#This Row],[CorrectAwayScorePrediction]]="Y", 1, 0))+(($AX$13)*IF(Table2[[#This Row],[CorrectHomeScorePrediction]]="Y", 1, 0))</f>
        <v>0</v>
      </c>
      <c r="AD11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$AV$31:$AV$40)), 0) &gt; 0, 1, 0) + IF(IFERROR(FIND(Table2[[#This Row],[HomeTeam]], _xlfn.TEXTJOIN(";", 1, $AV$31:$AV$40)), 0) &gt; 0, 1, 0)</f>
        <v>0</v>
      </c>
    </row>
    <row r="1165" spans="1:40"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(($AX$11)*IF(Table2[[#This Row],[CorrectWinnerPrediction]]="Y", 1, 0))+(($AX$12)*IF(Table2[[#This Row],[CorrectAwayScorePrediction]]="Y", 1, 0))+(($AX$13)*IF(Table2[[#This Row],[CorrectHomeScorePrediction]]="Y", 1, 0))</f>
        <v>0</v>
      </c>
      <c r="AD11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$AV$31:$AV$40)), 0) &gt; 0, 1, 0) + IF(IFERROR(FIND(Table2[[#This Row],[HomeTeam]], _xlfn.TEXTJOIN(";", 1, $AV$31:$AV$40)), 0) &gt; 0, 1, 0)</f>
        <v>0</v>
      </c>
    </row>
    <row r="1166" spans="1:40"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(($AX$11)*IF(Table2[[#This Row],[CorrectWinnerPrediction]]="Y", 1, 0))+(($AX$12)*IF(Table2[[#This Row],[CorrectAwayScorePrediction]]="Y", 1, 0))+(($AX$13)*IF(Table2[[#This Row],[CorrectHomeScorePrediction]]="Y", 1, 0))</f>
        <v>0</v>
      </c>
      <c r="AD116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$AV$31:$AV$40)), 0) &gt; 0, 1, 0) + IF(IFERROR(FIND(Table2[[#This Row],[HomeTeam]], _xlfn.TEXTJOIN(";", 1, $AV$31:$AV$40)), 0) &gt; 0, 1, 0)</f>
        <v>1</v>
      </c>
    </row>
    <row r="1167" spans="1:40"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(($AX$11)*IF(Table2[[#This Row],[CorrectWinnerPrediction]]="Y", 1, 0))+(($AX$12)*IF(Table2[[#This Row],[CorrectAwayScorePrediction]]="Y", 1, 0))+(($AX$13)*IF(Table2[[#This Row],[CorrectHomeScorePrediction]]="Y", 1, 0))</f>
        <v>0</v>
      </c>
      <c r="AD11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$AV$31:$AV$40)), 0) &gt; 0, 1, 0) + IF(IFERROR(FIND(Table2[[#This Row],[HomeTeam]], _xlfn.TEXTJOIN(";", 1, $AV$31:$AV$40)), 0) &gt; 0, 1, 0)</f>
        <v>1</v>
      </c>
    </row>
    <row r="1168" spans="1:40"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(($AX$11)*IF(Table2[[#This Row],[CorrectWinnerPrediction]]="Y", 1, 0))+(($AX$12)*IF(Table2[[#This Row],[CorrectAwayScorePrediction]]="Y", 1, 0))+(($AX$13)*IF(Table2[[#This Row],[CorrectHomeScorePrediction]]="Y", 1, 0))</f>
        <v>0</v>
      </c>
      <c r="AD11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$AV$31:$AV$40)), 0) &gt; 0, 1, 0) + IF(IFERROR(FIND(Table2[[#This Row],[HomeTeam]], _xlfn.TEXTJOIN(";", 1, $AV$31:$AV$40)), 0) &gt; 0, 1, 0)</f>
        <v>0</v>
      </c>
    </row>
    <row r="1169" spans="1:40"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(($AX$11)*IF(Table2[[#This Row],[CorrectWinnerPrediction]]="Y", 1, 0))+(($AX$12)*IF(Table2[[#This Row],[CorrectAwayScorePrediction]]="Y", 1, 0))+(($AX$13)*IF(Table2[[#This Row],[CorrectHomeScorePrediction]]="Y", 1, 0))</f>
        <v>0</v>
      </c>
      <c r="AD11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$AV$31:$AV$40)), 0) &gt; 0, 1, 0) + IF(IFERROR(FIND(Table2[[#This Row],[HomeTeam]], _xlfn.TEXTJOIN(";", 1, $AV$31:$AV$40)), 0) &gt; 0, 1, 0)</f>
        <v>2</v>
      </c>
    </row>
    <row r="1170" spans="1:40"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(($AX$11)*IF(Table2[[#This Row],[CorrectWinnerPrediction]]="Y", 1, 0))+(($AX$12)*IF(Table2[[#This Row],[CorrectAwayScorePrediction]]="Y", 1, 0))+(($AX$13)*IF(Table2[[#This Row],[CorrectHomeScorePrediction]]="Y", 1, 0))</f>
        <v>0</v>
      </c>
      <c r="AD11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$AV$31:$AV$40)), 0) &gt; 0, 1, 0) + IF(IFERROR(FIND(Table2[[#This Row],[HomeTeam]], _xlfn.TEXTJOIN(";", 1, $AV$31:$AV$40)), 0) &gt; 0, 1, 0)</f>
        <v>0</v>
      </c>
    </row>
    <row r="1171" spans="1:40"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(($AX$11)*IF(Table2[[#This Row],[CorrectWinnerPrediction]]="Y", 1, 0))+(($AX$12)*IF(Table2[[#This Row],[CorrectAwayScorePrediction]]="Y", 1, 0))+(($AX$13)*IF(Table2[[#This Row],[CorrectHomeScorePrediction]]="Y", 1, 0))</f>
        <v>0</v>
      </c>
      <c r="AD117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$AV$31:$AV$40)), 0) &gt; 0, 1, 0) + IF(IFERROR(FIND(Table2[[#This Row],[HomeTeam]], _xlfn.TEXTJOIN(";", 1, $AV$31:$AV$40)), 0) &gt; 0, 1, 0)</f>
        <v>0</v>
      </c>
    </row>
    <row r="1172" spans="1:40"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(($AX$11)*IF(Table2[[#This Row],[CorrectWinnerPrediction]]="Y", 1, 0))+(($AX$12)*IF(Table2[[#This Row],[CorrectAwayScorePrediction]]="Y", 1, 0))+(($AX$13)*IF(Table2[[#This Row],[CorrectHomeScorePrediction]]="Y", 1, 0))</f>
        <v>0</v>
      </c>
      <c r="AD11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$AV$31:$AV$40)), 0) &gt; 0, 1, 0) + IF(IFERROR(FIND(Table2[[#This Row],[HomeTeam]], _xlfn.TEXTJOIN(";", 1, $AV$31:$AV$40)), 0) &gt; 0, 1, 0)</f>
        <v>1</v>
      </c>
    </row>
    <row r="1173" spans="1:40"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(($AX$11)*IF(Table2[[#This Row],[CorrectWinnerPrediction]]="Y", 1, 0))+(($AX$12)*IF(Table2[[#This Row],[CorrectAwayScorePrediction]]="Y", 1, 0))+(($AX$13)*IF(Table2[[#This Row],[CorrectHomeScorePrediction]]="Y", 1, 0))</f>
        <v>0</v>
      </c>
      <c r="AD11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$AV$31:$AV$40)), 0) &gt; 0, 1, 0) + IF(IFERROR(FIND(Table2[[#This Row],[HomeTeam]], _xlfn.TEXTJOIN(";", 1, $AV$31:$AV$40)), 0) &gt; 0, 1, 0)</f>
        <v>0</v>
      </c>
    </row>
    <row r="1174" spans="1:40"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(($AX$11)*IF(Table2[[#This Row],[CorrectWinnerPrediction]]="Y", 1, 0))+(($AX$12)*IF(Table2[[#This Row],[CorrectAwayScorePrediction]]="Y", 1, 0))+(($AX$13)*IF(Table2[[#This Row],[CorrectHomeScorePrediction]]="Y", 1, 0))</f>
        <v>0</v>
      </c>
      <c r="AD11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$AV$31:$AV$40)), 0) &gt; 0, 1, 0) + IF(IFERROR(FIND(Table2[[#This Row],[HomeTeam]], _xlfn.TEXTJOIN(";", 1, $AV$31:$AV$40)), 0) &gt; 0, 1, 0)</f>
        <v>2</v>
      </c>
    </row>
    <row r="1175" spans="1:40"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(($AX$11)*IF(Table2[[#This Row],[CorrectWinnerPrediction]]="Y", 1, 0))+(($AX$12)*IF(Table2[[#This Row],[CorrectAwayScorePrediction]]="Y", 1, 0))+(($AX$13)*IF(Table2[[#This Row],[CorrectHomeScorePrediction]]="Y", 1, 0))</f>
        <v>0</v>
      </c>
      <c r="AD11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$AV$31:$AV$40)), 0) &gt; 0, 1, 0) + IF(IFERROR(FIND(Table2[[#This Row],[HomeTeam]], _xlfn.TEXTJOIN(";", 1, $AV$31:$AV$40)), 0) &gt; 0, 1, 0)</f>
        <v>0</v>
      </c>
    </row>
    <row r="1176" spans="1:40"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(($AX$11)*IF(Table2[[#This Row],[CorrectWinnerPrediction]]="Y", 1, 0))+(($AX$12)*IF(Table2[[#This Row],[CorrectAwayScorePrediction]]="Y", 1, 0))+(($AX$13)*IF(Table2[[#This Row],[CorrectHomeScorePrediction]]="Y", 1, 0))</f>
        <v>0</v>
      </c>
      <c r="AD11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$AV$31:$AV$40)), 0) &gt; 0, 1, 0) + IF(IFERROR(FIND(Table2[[#This Row],[HomeTeam]], _xlfn.TEXTJOIN(";", 1, $AV$31:$AV$40)), 0) &gt; 0, 1, 0)</f>
        <v>1</v>
      </c>
    </row>
    <row r="1177" spans="1:40"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(($AX$11)*IF(Table2[[#This Row],[CorrectWinnerPrediction]]="Y", 1, 0))+(($AX$12)*IF(Table2[[#This Row],[CorrectAwayScorePrediction]]="Y", 1, 0))+(($AX$13)*IF(Table2[[#This Row],[CorrectHomeScorePrediction]]="Y", 1, 0))</f>
        <v>0</v>
      </c>
      <c r="AD117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$AV$31:$AV$40)), 0) &gt; 0, 1, 0) + IF(IFERROR(FIND(Table2[[#This Row],[HomeTeam]], _xlfn.TEXTJOIN(";", 1, $AV$31:$AV$40)), 0) &gt; 0, 1, 0)</f>
        <v>0</v>
      </c>
    </row>
    <row r="1178" spans="1:40"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(($AX$11)*IF(Table2[[#This Row],[CorrectWinnerPrediction]]="Y", 1, 0))+(($AX$12)*IF(Table2[[#This Row],[CorrectAwayScorePrediction]]="Y", 1, 0))+(($AX$13)*IF(Table2[[#This Row],[CorrectHomeScorePrediction]]="Y", 1, 0))</f>
        <v>0</v>
      </c>
      <c r="AD11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$AV$31:$AV$40)), 0) &gt; 0, 1, 0) + IF(IFERROR(FIND(Table2[[#This Row],[HomeTeam]], _xlfn.TEXTJOIN(";", 1, $AV$31:$AV$40)), 0) &gt; 0, 1, 0)</f>
        <v>1</v>
      </c>
    </row>
    <row r="1179" spans="1:40"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(($AX$11)*IF(Table2[[#This Row],[CorrectWinnerPrediction]]="Y", 1, 0))+(($AX$12)*IF(Table2[[#This Row],[CorrectAwayScorePrediction]]="Y", 1, 0))+(($AX$13)*IF(Table2[[#This Row],[CorrectHomeScorePrediction]]="Y", 1, 0))</f>
        <v>0</v>
      </c>
      <c r="AD1179"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$AV$31:$AV$40)), 0) &gt; 0, 1, 0) + IF(IFERROR(FIND(Table2[[#This Row],[HomeTeam]], _xlfn.TEXTJOIN(";", 1, $AV$31:$AV$40)), 0) &gt; 0, 1, 0)</f>
        <v>0</v>
      </c>
    </row>
    <row r="1180" spans="1:40"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(($AX$11)*IF(Table2[[#This Row],[CorrectWinnerPrediction]]="Y", 1, 0))+(($AX$12)*IF(Table2[[#This Row],[CorrectAwayScorePrediction]]="Y", 1, 0))+(($AX$13)*IF(Table2[[#This Row],[CorrectHomeScorePrediction]]="Y", 1, 0))</f>
        <v>0</v>
      </c>
      <c r="AD11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$AV$31:$AV$40)), 0) &gt; 0, 1, 0) + IF(IFERROR(FIND(Table2[[#This Row],[HomeTeam]], _xlfn.TEXTJOIN(";", 1, $AV$31:$AV$40)), 0) &gt; 0, 1, 0)</f>
        <v>0</v>
      </c>
    </row>
    <row r="1181" spans="1:40"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(($AX$11)*IF(Table2[[#This Row],[CorrectWinnerPrediction]]="Y", 1, 0))+(($AX$12)*IF(Table2[[#This Row],[CorrectAwayScorePrediction]]="Y", 1, 0))+(($AX$13)*IF(Table2[[#This Row],[CorrectHomeScorePrediction]]="Y", 1, 0))</f>
        <v>0</v>
      </c>
      <c r="AD11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$AV$31:$AV$40)), 0) &gt; 0, 1, 0) + IF(IFERROR(FIND(Table2[[#This Row],[HomeTeam]], _xlfn.TEXTJOIN(";", 1, $AV$31:$AV$40)), 0) &gt; 0, 1, 0)</f>
        <v>0</v>
      </c>
    </row>
    <row r="1182" spans="1:40"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(($AX$11)*IF(Table2[[#This Row],[CorrectWinnerPrediction]]="Y", 1, 0))+(($AX$12)*IF(Table2[[#This Row],[CorrectAwayScorePrediction]]="Y", 1, 0))+(($AX$13)*IF(Table2[[#This Row],[CorrectHomeScorePrediction]]="Y", 1, 0))</f>
        <v>0</v>
      </c>
      <c r="AD11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$AV$31:$AV$40)), 0) &gt; 0, 1, 0) + IF(IFERROR(FIND(Table2[[#This Row],[HomeTeam]], _xlfn.TEXTJOIN(";", 1, $AV$31:$AV$40)), 0) &gt; 0, 1, 0)</f>
        <v>1</v>
      </c>
    </row>
    <row r="1183" spans="1:40"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(($AX$11)*IF(Table2[[#This Row],[CorrectWinnerPrediction]]="Y", 1, 0))+(($AX$12)*IF(Table2[[#This Row],[CorrectAwayScorePrediction]]="Y", 1, 0))+(($AX$13)*IF(Table2[[#This Row],[CorrectHomeScorePrediction]]="Y", 1, 0))</f>
        <v>0</v>
      </c>
      <c r="AD118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$AV$31:$AV$40)), 0) &gt; 0, 1, 0) + IF(IFERROR(FIND(Table2[[#This Row],[HomeTeam]], _xlfn.TEXTJOIN(";", 1, $AV$31:$AV$40)), 0) &gt; 0, 1, 0)</f>
        <v>0</v>
      </c>
    </row>
    <row r="1184" spans="1:40"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(($AX$11)*IF(Table2[[#This Row],[CorrectWinnerPrediction]]="Y", 1, 0))+(($AX$12)*IF(Table2[[#This Row],[CorrectAwayScorePrediction]]="Y", 1, 0))+(($AX$13)*IF(Table2[[#This Row],[CorrectHomeScorePrediction]]="Y", 1, 0))</f>
        <v>0</v>
      </c>
      <c r="AD11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$AV$31:$AV$40)), 0) &gt; 0, 1, 0) + IF(IFERROR(FIND(Table2[[#This Row],[HomeTeam]], _xlfn.TEXTJOIN(";", 1, $AV$31:$AV$40)), 0) &gt; 0, 1, 0)</f>
        <v>0</v>
      </c>
    </row>
    <row r="1185" spans="1:40"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(($AX$11)*IF(Table2[[#This Row],[CorrectWinnerPrediction]]="Y", 1, 0))+(($AX$12)*IF(Table2[[#This Row],[CorrectAwayScorePrediction]]="Y", 1, 0))+(($AX$13)*IF(Table2[[#This Row],[CorrectHomeScorePrediction]]="Y", 1, 0))</f>
        <v>0</v>
      </c>
      <c r="AD11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$AV$31:$AV$40)), 0) &gt; 0, 1, 0) + IF(IFERROR(FIND(Table2[[#This Row],[HomeTeam]], _xlfn.TEXTJOIN(";", 1, $AV$31:$AV$40)), 0) &gt; 0, 1, 0)</f>
        <v>1</v>
      </c>
    </row>
    <row r="1186" spans="1:40"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(($AX$11)*IF(Table2[[#This Row],[CorrectWinnerPrediction]]="Y", 1, 0))+(($AX$12)*IF(Table2[[#This Row],[CorrectAwayScorePrediction]]="Y", 1, 0))+(($AX$13)*IF(Table2[[#This Row],[CorrectHomeScorePrediction]]="Y", 1, 0))</f>
        <v>0</v>
      </c>
      <c r="AD118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$AV$31:$AV$40)), 0) &gt; 0, 1, 0) + IF(IFERROR(FIND(Table2[[#This Row],[HomeTeam]], _xlfn.TEXTJOIN(";", 1, $AV$31:$AV$40)), 0) &gt; 0, 1, 0)</f>
        <v>1</v>
      </c>
    </row>
    <row r="1187" spans="1:40"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(($AX$11)*IF(Table2[[#This Row],[CorrectWinnerPrediction]]="Y", 1, 0))+(($AX$12)*IF(Table2[[#This Row],[CorrectAwayScorePrediction]]="Y", 1, 0))+(($AX$13)*IF(Table2[[#This Row],[CorrectHomeScorePrediction]]="Y", 1, 0))</f>
        <v>0</v>
      </c>
      <c r="AD11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$AV$31:$AV$40)), 0) &gt; 0, 1, 0) + IF(IFERROR(FIND(Table2[[#This Row],[HomeTeam]], _xlfn.TEXTJOIN(";", 1, $AV$31:$AV$40)), 0) &gt; 0, 1, 0)</f>
        <v>0</v>
      </c>
    </row>
    <row r="1188" spans="1:40"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(($AX$11)*IF(Table2[[#This Row],[CorrectWinnerPrediction]]="Y", 1, 0))+(($AX$12)*IF(Table2[[#This Row],[CorrectAwayScorePrediction]]="Y", 1, 0))+(($AX$13)*IF(Table2[[#This Row],[CorrectHomeScorePrediction]]="Y", 1, 0))</f>
        <v>0</v>
      </c>
      <c r="AD11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$AV$31:$AV$40)), 0) &gt; 0, 1, 0) + IF(IFERROR(FIND(Table2[[#This Row],[HomeTeam]], _xlfn.TEXTJOIN(";", 1, $AV$31:$AV$40)), 0) &gt; 0, 1, 0)</f>
        <v>0</v>
      </c>
    </row>
    <row r="1189" spans="1:40"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(($AX$11)*IF(Table2[[#This Row],[CorrectWinnerPrediction]]="Y", 1, 0))+(($AX$12)*IF(Table2[[#This Row],[CorrectAwayScorePrediction]]="Y", 1, 0))+(($AX$13)*IF(Table2[[#This Row],[CorrectHomeScorePrediction]]="Y", 1, 0))</f>
        <v>0</v>
      </c>
      <c r="AD11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$AV$31:$AV$40)), 0) &gt; 0, 1, 0) + IF(IFERROR(FIND(Table2[[#This Row],[HomeTeam]], _xlfn.TEXTJOIN(";", 1, $AV$31:$AV$40)), 0) &gt; 0, 1, 0)</f>
        <v>0</v>
      </c>
    </row>
    <row r="1190" spans="1:40"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(($AX$11)*IF(Table2[[#This Row],[CorrectWinnerPrediction]]="Y", 1, 0))+(($AX$12)*IF(Table2[[#This Row],[CorrectAwayScorePrediction]]="Y", 1, 0))+(($AX$13)*IF(Table2[[#This Row],[CorrectHomeScorePrediction]]="Y", 1, 0))</f>
        <v>0</v>
      </c>
      <c r="AD11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$AV$31:$AV$40)), 0) &gt; 0, 1, 0) + IF(IFERROR(FIND(Table2[[#This Row],[HomeTeam]], _xlfn.TEXTJOIN(";", 1, $AV$31:$AV$40)), 0) &gt; 0, 1, 0)</f>
        <v>1</v>
      </c>
    </row>
    <row r="1191" spans="1:40"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(($AX$11)*IF(Table2[[#This Row],[CorrectWinnerPrediction]]="Y", 1, 0))+(($AX$12)*IF(Table2[[#This Row],[CorrectAwayScorePrediction]]="Y", 1, 0))+(($AX$13)*IF(Table2[[#This Row],[CorrectHomeScorePrediction]]="Y", 1, 0))</f>
        <v>0</v>
      </c>
      <c r="AD11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$AV$31:$AV$40)), 0) &gt; 0, 1, 0) + IF(IFERROR(FIND(Table2[[#This Row],[HomeTeam]], _xlfn.TEXTJOIN(";", 1, $AV$31:$AV$40)), 0) &gt; 0, 1, 0)</f>
        <v>1</v>
      </c>
    </row>
    <row r="1192" spans="1:40"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(($AX$11)*IF(Table2[[#This Row],[CorrectWinnerPrediction]]="Y", 1, 0))+(($AX$12)*IF(Table2[[#This Row],[CorrectAwayScorePrediction]]="Y", 1, 0))+(($AX$13)*IF(Table2[[#This Row],[CorrectHomeScorePrediction]]="Y", 1, 0))</f>
        <v>0</v>
      </c>
      <c r="AD119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$AV$31:$AV$40)), 0) &gt; 0, 1, 0) + IF(IFERROR(FIND(Table2[[#This Row],[HomeTeam]], _xlfn.TEXTJOIN(";", 1, $AV$31:$AV$40)), 0) &gt; 0, 1, 0)</f>
        <v>0</v>
      </c>
    </row>
    <row r="1193" spans="1:40"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(($AX$11)*IF(Table2[[#This Row],[CorrectWinnerPrediction]]="Y", 1, 0))+(($AX$12)*IF(Table2[[#This Row],[CorrectAwayScorePrediction]]="Y", 1, 0))+(($AX$13)*IF(Table2[[#This Row],[CorrectHomeScorePrediction]]="Y", 1, 0))</f>
        <v>0</v>
      </c>
      <c r="AD119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$AV$31:$AV$40)), 0) &gt; 0, 1, 0) + IF(IFERROR(FIND(Table2[[#This Row],[HomeTeam]], _xlfn.TEXTJOIN(";", 1, $AV$31:$AV$40)), 0) &gt; 0, 1, 0)</f>
        <v>1</v>
      </c>
    </row>
    <row r="1194" spans="1:40"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(($AX$11)*IF(Table2[[#This Row],[CorrectWinnerPrediction]]="Y", 1, 0))+(($AX$12)*IF(Table2[[#This Row],[CorrectAwayScorePrediction]]="Y", 1, 0))+(($AX$13)*IF(Table2[[#This Row],[CorrectHomeScorePrediction]]="Y", 1, 0))</f>
        <v>0</v>
      </c>
      <c r="AD11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$AV$31:$AV$40)), 0) &gt; 0, 1, 0) + IF(IFERROR(FIND(Table2[[#This Row],[HomeTeam]], _xlfn.TEXTJOIN(";", 1, $AV$31:$AV$40)), 0) &gt; 0, 1, 0)</f>
        <v>0</v>
      </c>
    </row>
    <row r="1195" spans="1:40"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(($AX$11)*IF(Table2[[#This Row],[CorrectWinnerPrediction]]="Y", 1, 0))+(($AX$12)*IF(Table2[[#This Row],[CorrectAwayScorePrediction]]="Y", 1, 0))+(($AX$13)*IF(Table2[[#This Row],[CorrectHomeScorePrediction]]="Y", 1, 0))</f>
        <v>0</v>
      </c>
      <c r="AD11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$AV$31:$AV$40)), 0) &gt; 0, 1, 0) + IF(IFERROR(FIND(Table2[[#This Row],[HomeTeam]], _xlfn.TEXTJOIN(";", 1, $AV$31:$AV$40)), 0) &gt; 0, 1, 0)</f>
        <v>0</v>
      </c>
    </row>
    <row r="1196" spans="1:40"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(($AX$11)*IF(Table2[[#This Row],[CorrectWinnerPrediction]]="Y", 1, 0))+(($AX$12)*IF(Table2[[#This Row],[CorrectAwayScorePrediction]]="Y", 1, 0))+(($AX$13)*IF(Table2[[#This Row],[CorrectHomeScorePrediction]]="Y", 1, 0))</f>
        <v>0</v>
      </c>
      <c r="AD11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$AV$31:$AV$40)), 0) &gt; 0, 1, 0) + IF(IFERROR(FIND(Table2[[#This Row],[HomeTeam]], _xlfn.TEXTJOIN(";", 1, $AV$31:$AV$40)), 0) &gt; 0, 1, 0)</f>
        <v>1</v>
      </c>
    </row>
    <row r="1197" spans="1:40"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(($AX$11)*IF(Table2[[#This Row],[CorrectWinnerPrediction]]="Y", 1, 0))+(($AX$12)*IF(Table2[[#This Row],[CorrectAwayScorePrediction]]="Y", 1, 0))+(($AX$13)*IF(Table2[[#This Row],[CorrectHomeScorePrediction]]="Y", 1, 0))</f>
        <v>0</v>
      </c>
      <c r="AD11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$AV$31:$AV$40)), 0) &gt; 0, 1, 0) + IF(IFERROR(FIND(Table2[[#This Row],[HomeTeam]], _xlfn.TEXTJOIN(";", 1, $AV$31:$AV$40)), 0) &gt; 0, 1, 0)</f>
        <v>0</v>
      </c>
    </row>
    <row r="1198" spans="1:40"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(($AX$11)*IF(Table2[[#This Row],[CorrectWinnerPrediction]]="Y", 1, 0))+(($AX$12)*IF(Table2[[#This Row],[CorrectAwayScorePrediction]]="Y", 1, 0))+(($AX$13)*IF(Table2[[#This Row],[CorrectHomeScorePrediction]]="Y", 1, 0))</f>
        <v>0</v>
      </c>
      <c r="AD119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$AV$31:$AV$40)), 0) &gt; 0, 1, 0) + IF(IFERROR(FIND(Table2[[#This Row],[HomeTeam]], _xlfn.TEXTJOIN(";", 1, $AV$31:$AV$40)), 0) &gt; 0, 1, 0)</f>
        <v>1</v>
      </c>
    </row>
    <row r="1199" spans="1:40"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(($AX$11)*IF(Table2[[#This Row],[CorrectWinnerPrediction]]="Y", 1, 0))+(($AX$12)*IF(Table2[[#This Row],[CorrectAwayScorePrediction]]="Y", 1, 0))+(($AX$13)*IF(Table2[[#This Row],[CorrectHomeScorePrediction]]="Y", 1, 0))</f>
        <v>0</v>
      </c>
      <c r="AD11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$AV$31:$AV$40)), 0) &gt; 0, 1, 0) + IF(IFERROR(FIND(Table2[[#This Row],[HomeTeam]], _xlfn.TEXTJOIN(";", 1, $AV$31:$AV$40)), 0) &gt; 0, 1, 0)</f>
        <v>1</v>
      </c>
    </row>
    <row r="1200" spans="1:40"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(($AX$11)*IF(Table2[[#This Row],[CorrectWinnerPrediction]]="Y", 1, 0))+(($AX$12)*IF(Table2[[#This Row],[CorrectAwayScorePrediction]]="Y", 1, 0))+(($AX$13)*IF(Table2[[#This Row],[CorrectHomeScorePrediction]]="Y", 1, 0))</f>
        <v>0</v>
      </c>
      <c r="AD12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$AV$31:$AV$40)), 0) &gt; 0, 1, 0) + IF(IFERROR(FIND(Table2[[#This Row],[HomeTeam]], _xlfn.TEXTJOIN(";", 1, $AV$31:$AV$40)), 0) &gt; 0, 1, 0)</f>
        <v>1</v>
      </c>
    </row>
    <row r="1201" spans="1:40"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(($AX$11)*IF(Table2[[#This Row],[CorrectWinnerPrediction]]="Y", 1, 0))+(($AX$12)*IF(Table2[[#This Row],[CorrectAwayScorePrediction]]="Y", 1, 0))+(($AX$13)*IF(Table2[[#This Row],[CorrectHomeScorePrediction]]="Y", 1, 0))</f>
        <v>0</v>
      </c>
      <c r="AD12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$AV$31:$AV$40)), 0) &gt; 0, 1, 0) + IF(IFERROR(FIND(Table2[[#This Row],[HomeTeam]], _xlfn.TEXTJOIN(";", 1, $AV$31:$AV$40)), 0) &gt; 0, 1, 0)</f>
        <v>0</v>
      </c>
    </row>
    <row r="1202" spans="1:40"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(($AX$11)*IF(Table2[[#This Row],[CorrectWinnerPrediction]]="Y", 1, 0))+(($AX$12)*IF(Table2[[#This Row],[CorrectAwayScorePrediction]]="Y", 1, 0))+(($AX$13)*IF(Table2[[#This Row],[CorrectHomeScorePrediction]]="Y", 1, 0))</f>
        <v>0</v>
      </c>
      <c r="AD120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$AV$31:$AV$40)), 0) &gt; 0, 1, 0) + IF(IFERROR(FIND(Table2[[#This Row],[HomeTeam]], _xlfn.TEXTJOIN(";", 1, $AV$31:$AV$40)), 0) &gt; 0, 1, 0)</f>
        <v>0</v>
      </c>
    </row>
    <row r="1203" spans="1:40"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(($AX$11)*IF(Table2[[#This Row],[CorrectWinnerPrediction]]="Y", 1, 0))+(($AX$12)*IF(Table2[[#This Row],[CorrectAwayScorePrediction]]="Y", 1, 0))+(($AX$13)*IF(Table2[[#This Row],[CorrectHomeScorePrediction]]="Y", 1, 0))</f>
        <v>0</v>
      </c>
      <c r="AD12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$AV$31:$AV$40)), 0) &gt; 0, 1, 0) + IF(IFERROR(FIND(Table2[[#This Row],[HomeTeam]], _xlfn.TEXTJOIN(";", 1, $AV$31:$AV$40)), 0) &gt; 0, 1, 0)</f>
        <v>0</v>
      </c>
    </row>
    <row r="1204" spans="1:40"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(($AX$11)*IF(Table2[[#This Row],[CorrectWinnerPrediction]]="Y", 1, 0))+(($AX$12)*IF(Table2[[#This Row],[CorrectAwayScorePrediction]]="Y", 1, 0))+(($AX$13)*IF(Table2[[#This Row],[CorrectHomeScorePrediction]]="Y", 1, 0))</f>
        <v>0</v>
      </c>
      <c r="AD12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$AV$31:$AV$40)), 0) &gt; 0, 1, 0) + IF(IFERROR(FIND(Table2[[#This Row],[HomeTeam]], _xlfn.TEXTJOIN(";", 1, $AV$31:$AV$40)), 0) &gt; 0, 1, 0)</f>
        <v>0</v>
      </c>
    </row>
    <row r="1205" spans="1:40"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(($AX$11)*IF(Table2[[#This Row],[CorrectWinnerPrediction]]="Y", 1, 0))+(($AX$12)*IF(Table2[[#This Row],[CorrectAwayScorePrediction]]="Y", 1, 0))+(($AX$13)*IF(Table2[[#This Row],[CorrectHomeScorePrediction]]="Y", 1, 0))</f>
        <v>0</v>
      </c>
      <c r="AD12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$AV$31:$AV$40)), 0) &gt; 0, 1, 0) + IF(IFERROR(FIND(Table2[[#This Row],[HomeTeam]], _xlfn.TEXTJOIN(";", 1, $AV$31:$AV$40)), 0) &gt; 0, 1, 0)</f>
        <v>1</v>
      </c>
    </row>
    <row r="1206" spans="1:40"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(($AX$11)*IF(Table2[[#This Row],[CorrectWinnerPrediction]]="Y", 1, 0))+(($AX$12)*IF(Table2[[#This Row],[CorrectAwayScorePrediction]]="Y", 1, 0))+(($AX$13)*IF(Table2[[#This Row],[CorrectHomeScorePrediction]]="Y", 1, 0))</f>
        <v>0</v>
      </c>
      <c r="AD12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$AV$31:$AV$40)), 0) &gt; 0, 1, 0) + IF(IFERROR(FIND(Table2[[#This Row],[HomeTeam]], _xlfn.TEXTJOIN(";", 1, $AV$31:$AV$40)), 0) &gt; 0, 1, 0)</f>
        <v>1</v>
      </c>
    </row>
    <row r="1207" spans="1:40"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(($AX$11)*IF(Table2[[#This Row],[CorrectWinnerPrediction]]="Y", 1, 0))+(($AX$12)*IF(Table2[[#This Row],[CorrectAwayScorePrediction]]="Y", 1, 0))+(($AX$13)*IF(Table2[[#This Row],[CorrectHomeScorePrediction]]="Y", 1, 0))</f>
        <v>0</v>
      </c>
      <c r="AD120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$AV$31:$AV$40)), 0) &gt; 0, 1, 0) + IF(IFERROR(FIND(Table2[[#This Row],[HomeTeam]], _xlfn.TEXTJOIN(";", 1, $AV$31:$AV$40)), 0) &gt; 0, 1, 0)</f>
        <v>1</v>
      </c>
    </row>
    <row r="1208" spans="1:40"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(($AX$11)*IF(Table2[[#This Row],[CorrectWinnerPrediction]]="Y", 1, 0))+(($AX$12)*IF(Table2[[#This Row],[CorrectAwayScorePrediction]]="Y", 1, 0))+(($AX$13)*IF(Table2[[#This Row],[CorrectHomeScorePrediction]]="Y", 1, 0))</f>
        <v>0</v>
      </c>
      <c r="AD120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$AV$31:$AV$40)), 0) &gt; 0, 1, 0) + IF(IFERROR(FIND(Table2[[#This Row],[HomeTeam]], _xlfn.TEXTJOIN(";", 1, $AV$31:$AV$40)), 0) &gt; 0, 1, 0)</f>
        <v>0</v>
      </c>
    </row>
    <row r="1209" spans="1:40"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(($AX$11)*IF(Table2[[#This Row],[CorrectWinnerPrediction]]="Y", 1, 0))+(($AX$12)*IF(Table2[[#This Row],[CorrectAwayScorePrediction]]="Y", 1, 0))+(($AX$13)*IF(Table2[[#This Row],[CorrectHomeScorePrediction]]="Y", 1, 0))</f>
        <v>0</v>
      </c>
      <c r="AD12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$AV$31:$AV$40)), 0) &gt; 0, 1, 0) + IF(IFERROR(FIND(Table2[[#This Row],[HomeTeam]], _xlfn.TEXTJOIN(";", 1, $AV$31:$AV$40)), 0) &gt; 0, 1, 0)</f>
        <v>0</v>
      </c>
    </row>
    <row r="1210" spans="1:40"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(($AX$11)*IF(Table2[[#This Row],[CorrectWinnerPrediction]]="Y", 1, 0))+(($AX$12)*IF(Table2[[#This Row],[CorrectAwayScorePrediction]]="Y", 1, 0))+(($AX$13)*IF(Table2[[#This Row],[CorrectHomeScorePrediction]]="Y", 1, 0))</f>
        <v>0</v>
      </c>
      <c r="AD1210"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$AV$31:$AV$40)), 0) &gt; 0, 1, 0) + IF(IFERROR(FIND(Table2[[#This Row],[HomeTeam]], _xlfn.TEXTJOIN(";", 1, $AV$31:$AV$40)), 0) &gt; 0, 1, 0)</f>
        <v>0</v>
      </c>
    </row>
    <row r="1211" spans="1:40"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(($AX$11)*IF(Table2[[#This Row],[CorrectWinnerPrediction]]="Y", 1, 0))+(($AX$12)*IF(Table2[[#This Row],[CorrectAwayScorePrediction]]="Y", 1, 0))+(($AX$13)*IF(Table2[[#This Row],[CorrectHomeScorePrediction]]="Y", 1, 0))</f>
        <v>0</v>
      </c>
      <c r="AD12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$AV$31:$AV$40)), 0) &gt; 0, 1, 0) + IF(IFERROR(FIND(Table2[[#This Row],[HomeTeam]], _xlfn.TEXTJOIN(";", 1, $AV$31:$AV$40)), 0) &gt; 0, 1, 0)</f>
        <v>0</v>
      </c>
    </row>
    <row r="1212" spans="1:40"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(($AX$11)*IF(Table2[[#This Row],[CorrectWinnerPrediction]]="Y", 1, 0))+(($AX$12)*IF(Table2[[#This Row],[CorrectAwayScorePrediction]]="Y", 1, 0))+(($AX$13)*IF(Table2[[#This Row],[CorrectHomeScorePrediction]]="Y", 1, 0))</f>
        <v>0</v>
      </c>
      <c r="AD12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$AV$31:$AV$40)), 0) &gt; 0, 1, 0) + IF(IFERROR(FIND(Table2[[#This Row],[HomeTeam]], _xlfn.TEXTJOIN(";", 1, $AV$31:$AV$40)), 0) &gt; 0, 1, 0)</f>
        <v>1</v>
      </c>
    </row>
    <row r="1213" spans="1:40"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(($AX$11)*IF(Table2[[#This Row],[CorrectWinnerPrediction]]="Y", 1, 0))+(($AX$12)*IF(Table2[[#This Row],[CorrectAwayScorePrediction]]="Y", 1, 0))+(($AX$13)*IF(Table2[[#This Row],[CorrectHomeScorePrediction]]="Y", 1, 0))</f>
        <v>0</v>
      </c>
      <c r="AD12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$AV$31:$AV$40)), 0) &gt; 0, 1, 0) + IF(IFERROR(FIND(Table2[[#This Row],[HomeTeam]], _xlfn.TEXTJOIN(";", 1, $AV$31:$AV$40)), 0) &gt; 0, 1, 0)</f>
        <v>0</v>
      </c>
    </row>
    <row r="1214" spans="1:40"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(($AX$11)*IF(Table2[[#This Row],[CorrectWinnerPrediction]]="Y", 1, 0))+(($AX$12)*IF(Table2[[#This Row],[CorrectAwayScorePrediction]]="Y", 1, 0))+(($AX$13)*IF(Table2[[#This Row],[CorrectHomeScorePrediction]]="Y", 1, 0))</f>
        <v>0</v>
      </c>
      <c r="AD12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$AV$31:$AV$40)), 0) &gt; 0, 1, 0) + IF(IFERROR(FIND(Table2[[#This Row],[HomeTeam]], _xlfn.TEXTJOIN(";", 1, $AV$31:$AV$40)), 0) &gt; 0, 1, 0)</f>
        <v>1</v>
      </c>
    </row>
    <row r="1215" spans="1:40"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(($AX$11)*IF(Table2[[#This Row],[CorrectWinnerPrediction]]="Y", 1, 0))+(($AX$12)*IF(Table2[[#This Row],[CorrectAwayScorePrediction]]="Y", 1, 0))+(($AX$13)*IF(Table2[[#This Row],[CorrectHomeScorePrediction]]="Y", 1, 0))</f>
        <v>0</v>
      </c>
      <c r="AD121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$AV$31:$AV$40)), 0) &gt; 0, 1, 0) + IF(IFERROR(FIND(Table2[[#This Row],[HomeTeam]], _xlfn.TEXTJOIN(";", 1, $AV$31:$AV$40)), 0) &gt; 0, 1, 0)</f>
        <v>1</v>
      </c>
    </row>
    <row r="1216" spans="1:40"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(($AX$11)*IF(Table2[[#This Row],[CorrectWinnerPrediction]]="Y", 1, 0))+(($AX$12)*IF(Table2[[#This Row],[CorrectAwayScorePrediction]]="Y", 1, 0))+(($AX$13)*IF(Table2[[#This Row],[CorrectHomeScorePrediction]]="Y", 1, 0))</f>
        <v>0</v>
      </c>
      <c r="AD121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$AV$31:$AV$40)), 0) &gt; 0, 1, 0) + IF(IFERROR(FIND(Table2[[#This Row],[HomeTeam]], _xlfn.TEXTJOIN(";", 1, $AV$31:$AV$40)), 0) &gt; 0, 1, 0)</f>
        <v>0</v>
      </c>
    </row>
    <row r="1217" spans="1:40"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(($AX$11)*IF(Table2[[#This Row],[CorrectWinnerPrediction]]="Y", 1, 0))+(($AX$12)*IF(Table2[[#This Row],[CorrectAwayScorePrediction]]="Y", 1, 0))+(($AX$13)*IF(Table2[[#This Row],[CorrectHomeScorePrediction]]="Y", 1, 0))</f>
        <v>0</v>
      </c>
      <c r="AD121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$AV$31:$AV$40)), 0) &gt; 0, 1, 0) + IF(IFERROR(FIND(Table2[[#This Row],[HomeTeam]], _xlfn.TEXTJOIN(";", 1, $AV$31:$AV$40)), 0) &gt; 0, 1, 0)</f>
        <v>0</v>
      </c>
    </row>
    <row r="1218" spans="1:40"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(($AX$11)*IF(Table2[[#This Row],[CorrectWinnerPrediction]]="Y", 1, 0))+(($AX$12)*IF(Table2[[#This Row],[CorrectAwayScorePrediction]]="Y", 1, 0))+(($AX$13)*IF(Table2[[#This Row],[CorrectHomeScorePrediction]]="Y", 1, 0))</f>
        <v>0</v>
      </c>
      <c r="AD121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$AV$31:$AV$40)), 0) &gt; 0, 1, 0) + IF(IFERROR(FIND(Table2[[#This Row],[HomeTeam]], _xlfn.TEXTJOIN(";", 1, $AV$31:$AV$40)), 0) &gt; 0, 1, 0)</f>
        <v>1</v>
      </c>
    </row>
    <row r="1219" spans="1:40"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(($AX$11)*IF(Table2[[#This Row],[CorrectWinnerPrediction]]="Y", 1, 0))+(($AX$12)*IF(Table2[[#This Row],[CorrectAwayScorePrediction]]="Y", 1, 0))+(($AX$13)*IF(Table2[[#This Row],[CorrectHomeScorePrediction]]="Y", 1, 0))</f>
        <v>0</v>
      </c>
      <c r="AD121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$AV$31:$AV$40)), 0) &gt; 0, 1, 0) + IF(IFERROR(FIND(Table2[[#This Row],[HomeTeam]], _xlfn.TEXTJOIN(";", 1, $AV$31:$AV$40)), 0) &gt; 0, 1, 0)</f>
        <v>1</v>
      </c>
    </row>
    <row r="1220" spans="1:40"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(($AX$11)*IF(Table2[[#This Row],[CorrectWinnerPrediction]]="Y", 1, 0))+(($AX$12)*IF(Table2[[#This Row],[CorrectAwayScorePrediction]]="Y", 1, 0))+(($AX$13)*IF(Table2[[#This Row],[CorrectHomeScorePrediction]]="Y", 1, 0))</f>
        <v>0</v>
      </c>
      <c r="AD122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$AV$31:$AV$40)), 0) &gt; 0, 1, 0) + IF(IFERROR(FIND(Table2[[#This Row],[HomeTeam]], _xlfn.TEXTJOIN(";", 1, $AV$31:$AV$40)), 0) &gt; 0, 1, 0)</f>
        <v>0</v>
      </c>
    </row>
    <row r="1221" spans="1:40"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(($AX$11)*IF(Table2[[#This Row],[CorrectWinnerPrediction]]="Y", 1, 0))+(($AX$12)*IF(Table2[[#This Row],[CorrectAwayScorePrediction]]="Y", 1, 0))+(($AX$13)*IF(Table2[[#This Row],[CorrectHomeScorePrediction]]="Y", 1, 0))</f>
        <v>0</v>
      </c>
      <c r="AD122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$AV$31:$AV$40)), 0) &gt; 0, 1, 0) + IF(IFERROR(FIND(Table2[[#This Row],[HomeTeam]], _xlfn.TEXTJOIN(";", 1, $AV$31:$AV$40)), 0) &gt; 0, 1, 0)</f>
        <v>1</v>
      </c>
    </row>
    <row r="1222" spans="1:40"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(($AX$11)*IF(Table2[[#This Row],[CorrectWinnerPrediction]]="Y", 1, 0))+(($AX$12)*IF(Table2[[#This Row],[CorrectAwayScorePrediction]]="Y", 1, 0))+(($AX$13)*IF(Table2[[#This Row],[CorrectHomeScorePrediction]]="Y", 1, 0))</f>
        <v>0</v>
      </c>
      <c r="AD122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$AV$31:$AV$40)), 0) &gt; 0, 1, 0) + IF(IFERROR(FIND(Table2[[#This Row],[HomeTeam]], _xlfn.TEXTJOIN(";", 1, $AV$31:$AV$40)), 0) &gt; 0, 1, 0)</f>
        <v>1</v>
      </c>
    </row>
    <row r="1223" spans="1:40"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(($AX$11)*IF(Table2[[#This Row],[CorrectWinnerPrediction]]="Y", 1, 0))+(($AX$12)*IF(Table2[[#This Row],[CorrectAwayScorePrediction]]="Y", 1, 0))+(($AX$13)*IF(Table2[[#This Row],[CorrectHomeScorePrediction]]="Y", 1, 0))</f>
        <v>0</v>
      </c>
      <c r="AD1223"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$AV$31:$AV$40)), 0) &gt; 0, 1, 0) + IF(IFERROR(FIND(Table2[[#This Row],[HomeTeam]], _xlfn.TEXTJOIN(";", 1, $AV$31:$AV$40)), 0) &gt; 0, 1, 0)</f>
        <v>0</v>
      </c>
    </row>
    <row r="1224" spans="1:40"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(($AX$11)*IF(Table2[[#This Row],[CorrectWinnerPrediction]]="Y", 1, 0))+(($AX$12)*IF(Table2[[#This Row],[CorrectAwayScorePrediction]]="Y", 1, 0))+(($AX$13)*IF(Table2[[#This Row],[CorrectHomeScorePrediction]]="Y", 1, 0))</f>
        <v>0</v>
      </c>
      <c r="AD122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$AV$31:$AV$40)), 0) &gt; 0, 1, 0) + IF(IFERROR(FIND(Table2[[#This Row],[HomeTeam]], _xlfn.TEXTJOIN(";", 1, $AV$31:$AV$40)), 0) &gt; 0, 1, 0)</f>
        <v>0</v>
      </c>
    </row>
    <row r="1225" spans="1:40"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(($AX$11)*IF(Table2[[#This Row],[CorrectWinnerPrediction]]="Y", 1, 0))+(($AX$12)*IF(Table2[[#This Row],[CorrectAwayScorePrediction]]="Y", 1, 0))+(($AX$13)*IF(Table2[[#This Row],[CorrectHomeScorePrediction]]="Y", 1, 0))</f>
        <v>0</v>
      </c>
      <c r="AD122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$AV$31:$AV$40)), 0) &gt; 0, 1, 0) + IF(IFERROR(FIND(Table2[[#This Row],[HomeTeam]], _xlfn.TEXTJOIN(";", 1, $AV$31:$AV$40)), 0) &gt; 0, 1, 0)</f>
        <v>0</v>
      </c>
    </row>
    <row r="1226" spans="1:40"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(($AX$11)*IF(Table2[[#This Row],[CorrectWinnerPrediction]]="Y", 1, 0))+(($AX$12)*IF(Table2[[#This Row],[CorrectAwayScorePrediction]]="Y", 1, 0))+(($AX$13)*IF(Table2[[#This Row],[CorrectHomeScorePrediction]]="Y", 1, 0))</f>
        <v>0</v>
      </c>
      <c r="AD122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$AV$31:$AV$40)), 0) &gt; 0, 1, 0) + IF(IFERROR(FIND(Table2[[#This Row],[HomeTeam]], _xlfn.TEXTJOIN(";", 1, $AV$31:$AV$40)), 0) &gt; 0, 1, 0)</f>
        <v>1</v>
      </c>
    </row>
    <row r="1227" spans="1:40"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(($AX$11)*IF(Table2[[#This Row],[CorrectWinnerPrediction]]="Y", 1, 0))+(($AX$12)*IF(Table2[[#This Row],[CorrectAwayScorePrediction]]="Y", 1, 0))+(($AX$13)*IF(Table2[[#This Row],[CorrectHomeScorePrediction]]="Y", 1, 0))</f>
        <v>0</v>
      </c>
      <c r="AD122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$AV$31:$AV$40)), 0) &gt; 0, 1, 0) + IF(IFERROR(FIND(Table2[[#This Row],[HomeTeam]], _xlfn.TEXTJOIN(";", 1, $AV$31:$AV$40)), 0) &gt; 0, 1, 0)</f>
        <v>0</v>
      </c>
    </row>
    <row r="1228" spans="1:40"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(($AX$11)*IF(Table2[[#This Row],[CorrectWinnerPrediction]]="Y", 1, 0))+(($AX$12)*IF(Table2[[#This Row],[CorrectAwayScorePrediction]]="Y", 1, 0))+(($AX$13)*IF(Table2[[#This Row],[CorrectHomeScorePrediction]]="Y", 1, 0))</f>
        <v>0</v>
      </c>
      <c r="AD122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$AV$31:$AV$40)), 0) &gt; 0, 1, 0) + IF(IFERROR(FIND(Table2[[#This Row],[HomeTeam]], _xlfn.TEXTJOIN(";", 1, $AV$31:$AV$40)), 0) &gt; 0, 1, 0)</f>
        <v>0</v>
      </c>
    </row>
    <row r="1229" spans="1:40"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(($AX$11)*IF(Table2[[#This Row],[CorrectWinnerPrediction]]="Y", 1, 0))+(($AX$12)*IF(Table2[[#This Row],[CorrectAwayScorePrediction]]="Y", 1, 0))+(($AX$13)*IF(Table2[[#This Row],[CorrectHomeScorePrediction]]="Y", 1, 0))</f>
        <v>0</v>
      </c>
      <c r="AD122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$AV$31:$AV$40)), 0) &gt; 0, 1, 0) + IF(IFERROR(FIND(Table2[[#This Row],[HomeTeam]], _xlfn.TEXTJOIN(";", 1, $AV$31:$AV$40)), 0) &gt; 0, 1, 0)</f>
        <v>0</v>
      </c>
    </row>
    <row r="1230" spans="1:40"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(($AX$11)*IF(Table2[[#This Row],[CorrectWinnerPrediction]]="Y", 1, 0))+(($AX$12)*IF(Table2[[#This Row],[CorrectAwayScorePrediction]]="Y", 1, 0))+(($AX$13)*IF(Table2[[#This Row],[CorrectHomeScorePrediction]]="Y", 1, 0))</f>
        <v>0</v>
      </c>
      <c r="AD123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$AV$31:$AV$40)), 0) &gt; 0, 1, 0) + IF(IFERROR(FIND(Table2[[#This Row],[HomeTeam]], _xlfn.TEXTJOIN(";", 1, $AV$31:$AV$40)), 0) &gt; 0, 1, 0)</f>
        <v>1</v>
      </c>
    </row>
    <row r="1231" spans="1:40"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(($AX$11)*IF(Table2[[#This Row],[CorrectWinnerPrediction]]="Y", 1, 0))+(($AX$12)*IF(Table2[[#This Row],[CorrectAwayScorePrediction]]="Y", 1, 0))+(($AX$13)*IF(Table2[[#This Row],[CorrectHomeScorePrediction]]="Y", 1, 0))</f>
        <v>0</v>
      </c>
      <c r="AD123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$AV$31:$AV$40)), 0) &gt; 0, 1, 0) + IF(IFERROR(FIND(Table2[[#This Row],[HomeTeam]], _xlfn.TEXTJOIN(";", 1, $AV$31:$AV$40)), 0) &gt; 0, 1, 0)</f>
        <v>1</v>
      </c>
    </row>
    <row r="1232" spans="1:40"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(($AX$11)*IF(Table2[[#This Row],[CorrectWinnerPrediction]]="Y", 1, 0))+(($AX$12)*IF(Table2[[#This Row],[CorrectAwayScorePrediction]]="Y", 1, 0))+(($AX$13)*IF(Table2[[#This Row],[CorrectHomeScorePrediction]]="Y", 1, 0))</f>
        <v>0</v>
      </c>
      <c r="AD123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$AV$31:$AV$40)), 0) &gt; 0, 1, 0) + IF(IFERROR(FIND(Table2[[#This Row],[HomeTeam]], _xlfn.TEXTJOIN(";", 1, $AV$31:$AV$40)), 0) &gt; 0, 1, 0)</f>
        <v>0</v>
      </c>
    </row>
    <row r="1233" spans="1:40"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(($AX$11)*IF(Table2[[#This Row],[CorrectWinnerPrediction]]="Y", 1, 0))+(($AX$12)*IF(Table2[[#This Row],[CorrectAwayScorePrediction]]="Y", 1, 0))+(($AX$13)*IF(Table2[[#This Row],[CorrectHomeScorePrediction]]="Y", 1, 0))</f>
        <v>0</v>
      </c>
      <c r="AD123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$AV$31:$AV$40)), 0) &gt; 0, 1, 0) + IF(IFERROR(FIND(Table2[[#This Row],[HomeTeam]], _xlfn.TEXTJOIN(";", 1, $AV$31:$AV$40)), 0) &gt; 0, 1, 0)</f>
        <v>1</v>
      </c>
    </row>
    <row r="1234" spans="1:40"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(($AX$11)*IF(Table2[[#This Row],[CorrectWinnerPrediction]]="Y", 1, 0))+(($AX$12)*IF(Table2[[#This Row],[CorrectAwayScorePrediction]]="Y", 1, 0))+(($AX$13)*IF(Table2[[#This Row],[CorrectHomeScorePrediction]]="Y", 1, 0))</f>
        <v>0</v>
      </c>
      <c r="AD123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$AV$31:$AV$40)), 0) &gt; 0, 1, 0) + IF(IFERROR(FIND(Table2[[#This Row],[HomeTeam]], _xlfn.TEXTJOIN(";", 1, $AV$31:$AV$40)), 0) &gt; 0, 1, 0)</f>
        <v>1</v>
      </c>
    </row>
    <row r="1235" spans="1:40"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(($AX$11)*IF(Table2[[#This Row],[CorrectWinnerPrediction]]="Y", 1, 0))+(($AX$12)*IF(Table2[[#This Row],[CorrectAwayScorePrediction]]="Y", 1, 0))+(($AX$13)*IF(Table2[[#This Row],[CorrectHomeScorePrediction]]="Y", 1, 0))</f>
        <v>0</v>
      </c>
      <c r="AD123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$AV$31:$AV$40)), 0) &gt; 0, 1, 0) + IF(IFERROR(FIND(Table2[[#This Row],[HomeTeam]], _xlfn.TEXTJOIN(";", 1, $AV$31:$AV$40)), 0) &gt; 0, 1, 0)</f>
        <v>0</v>
      </c>
    </row>
    <row r="1236" spans="1:40"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(($AX$11)*IF(Table2[[#This Row],[CorrectWinnerPrediction]]="Y", 1, 0))+(($AX$12)*IF(Table2[[#This Row],[CorrectAwayScorePrediction]]="Y", 1, 0))+(($AX$13)*IF(Table2[[#This Row],[CorrectHomeScorePrediction]]="Y", 1, 0))</f>
        <v>0</v>
      </c>
      <c r="AD123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$AV$31:$AV$40)), 0) &gt; 0, 1, 0) + IF(IFERROR(FIND(Table2[[#This Row],[HomeTeam]], _xlfn.TEXTJOIN(";", 1, $AV$31:$AV$40)), 0) &gt; 0, 1, 0)</f>
        <v>1</v>
      </c>
    </row>
    <row r="1237" spans="1:40"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(($AX$11)*IF(Table2[[#This Row],[CorrectWinnerPrediction]]="Y", 1, 0))+(($AX$12)*IF(Table2[[#This Row],[CorrectAwayScorePrediction]]="Y", 1, 0))+(($AX$13)*IF(Table2[[#This Row],[CorrectHomeScorePrediction]]="Y", 1, 0))</f>
        <v>0</v>
      </c>
      <c r="AD123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$AV$31:$AV$40)), 0) &gt; 0, 1, 0) + IF(IFERROR(FIND(Table2[[#This Row],[HomeTeam]], _xlfn.TEXTJOIN(";", 1, $AV$31:$AV$40)), 0) &gt; 0, 1, 0)</f>
        <v>0</v>
      </c>
    </row>
    <row r="1238" spans="1:40"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(($AX$11)*IF(Table2[[#This Row],[CorrectWinnerPrediction]]="Y", 1, 0))+(($AX$12)*IF(Table2[[#This Row],[CorrectAwayScorePrediction]]="Y", 1, 0))+(($AX$13)*IF(Table2[[#This Row],[CorrectHomeScorePrediction]]="Y", 1, 0))</f>
        <v>0</v>
      </c>
      <c r="AD123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$AV$31:$AV$40)), 0) &gt; 0, 1, 0) + IF(IFERROR(FIND(Table2[[#This Row],[HomeTeam]], _xlfn.TEXTJOIN(";", 1, $AV$31:$AV$40)), 0) &gt; 0, 1, 0)</f>
        <v>1</v>
      </c>
    </row>
    <row r="1239" spans="1:40"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(($AX$11)*IF(Table2[[#This Row],[CorrectWinnerPrediction]]="Y", 1, 0))+(($AX$12)*IF(Table2[[#This Row],[CorrectAwayScorePrediction]]="Y", 1, 0))+(($AX$13)*IF(Table2[[#This Row],[CorrectHomeScorePrediction]]="Y", 1, 0))</f>
        <v>0</v>
      </c>
      <c r="AD123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$AV$31:$AV$40)), 0) &gt; 0, 1, 0) + IF(IFERROR(FIND(Table2[[#This Row],[HomeTeam]], _xlfn.TEXTJOIN(";", 1, $AV$31:$AV$40)), 0) &gt; 0, 1, 0)</f>
        <v>1</v>
      </c>
    </row>
    <row r="1240" spans="1:40"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(($AX$11)*IF(Table2[[#This Row],[CorrectWinnerPrediction]]="Y", 1, 0))+(($AX$12)*IF(Table2[[#This Row],[CorrectAwayScorePrediction]]="Y", 1, 0))+(($AX$13)*IF(Table2[[#This Row],[CorrectHomeScorePrediction]]="Y", 1, 0))</f>
        <v>0</v>
      </c>
      <c r="AD124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$AV$31:$AV$40)), 0) &gt; 0, 1, 0) + IF(IFERROR(FIND(Table2[[#This Row],[HomeTeam]], _xlfn.TEXTJOIN(";", 1, $AV$31:$AV$40)), 0) &gt; 0, 1, 0)</f>
        <v>0</v>
      </c>
    </row>
    <row r="1241" spans="1:40"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(($AX$11)*IF(Table2[[#This Row],[CorrectWinnerPrediction]]="Y", 1, 0))+(($AX$12)*IF(Table2[[#This Row],[CorrectAwayScorePrediction]]="Y", 1, 0))+(($AX$13)*IF(Table2[[#This Row],[CorrectHomeScorePrediction]]="Y", 1, 0))</f>
        <v>0</v>
      </c>
      <c r="AD124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$AV$31:$AV$40)), 0) &gt; 0, 1, 0) + IF(IFERROR(FIND(Table2[[#This Row],[HomeTeam]], _xlfn.TEXTJOIN(";", 1, $AV$31:$AV$40)), 0) &gt; 0, 1, 0)</f>
        <v>1</v>
      </c>
    </row>
    <row r="1242" spans="1:40"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(($AX$11)*IF(Table2[[#This Row],[CorrectWinnerPrediction]]="Y", 1, 0))+(($AX$12)*IF(Table2[[#This Row],[CorrectAwayScorePrediction]]="Y", 1, 0))+(($AX$13)*IF(Table2[[#This Row],[CorrectHomeScorePrediction]]="Y", 1, 0))</f>
        <v>0</v>
      </c>
      <c r="AD124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$AV$31:$AV$40)), 0) &gt; 0, 1, 0) + IF(IFERROR(FIND(Table2[[#This Row],[HomeTeam]], _xlfn.TEXTJOIN(";", 1, $AV$31:$AV$40)), 0) &gt; 0, 1, 0)</f>
        <v>0</v>
      </c>
    </row>
    <row r="1243" spans="1:40"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(($AX$11)*IF(Table2[[#This Row],[CorrectWinnerPrediction]]="Y", 1, 0))+(($AX$12)*IF(Table2[[#This Row],[CorrectAwayScorePrediction]]="Y", 1, 0))+(($AX$13)*IF(Table2[[#This Row],[CorrectHomeScorePrediction]]="Y", 1, 0))</f>
        <v>0</v>
      </c>
      <c r="AD124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$AV$31:$AV$40)), 0) &gt; 0, 1, 0) + IF(IFERROR(FIND(Table2[[#This Row],[HomeTeam]], _xlfn.TEXTJOIN(";", 1, $AV$31:$AV$40)), 0) &gt; 0, 1, 0)</f>
        <v>0</v>
      </c>
    </row>
    <row r="1244" spans="1:40"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(($AX$11)*IF(Table2[[#This Row],[CorrectWinnerPrediction]]="Y", 1, 0))+(($AX$12)*IF(Table2[[#This Row],[CorrectAwayScorePrediction]]="Y", 1, 0))+(($AX$13)*IF(Table2[[#This Row],[CorrectHomeScorePrediction]]="Y", 1, 0))</f>
        <v>0</v>
      </c>
      <c r="AD124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$AV$31:$AV$40)), 0) &gt; 0, 1, 0) + IF(IFERROR(FIND(Table2[[#This Row],[HomeTeam]], _xlfn.TEXTJOIN(";", 1, $AV$31:$AV$40)), 0) &gt; 0, 1, 0)</f>
        <v>1</v>
      </c>
    </row>
    <row r="1245" spans="1:40"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(($AX$11)*IF(Table2[[#This Row],[CorrectWinnerPrediction]]="Y", 1, 0))+(($AX$12)*IF(Table2[[#This Row],[CorrectAwayScorePrediction]]="Y", 1, 0))+(($AX$13)*IF(Table2[[#This Row],[CorrectHomeScorePrediction]]="Y", 1, 0))</f>
        <v>0</v>
      </c>
      <c r="AD124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$AV$31:$AV$40)), 0) &gt; 0, 1, 0) + IF(IFERROR(FIND(Table2[[#This Row],[HomeTeam]], _xlfn.TEXTJOIN(";", 1, $AV$31:$AV$40)), 0) &gt; 0, 1, 0)</f>
        <v>0</v>
      </c>
    </row>
    <row r="1246" spans="1:40"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(($AX$11)*IF(Table2[[#This Row],[CorrectWinnerPrediction]]="Y", 1, 0))+(($AX$12)*IF(Table2[[#This Row],[CorrectAwayScorePrediction]]="Y", 1, 0))+(($AX$13)*IF(Table2[[#This Row],[CorrectHomeScorePrediction]]="Y", 1, 0))</f>
        <v>0</v>
      </c>
      <c r="AD124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$AV$31:$AV$40)), 0) &gt; 0, 1, 0) + IF(IFERROR(FIND(Table2[[#This Row],[HomeTeam]], _xlfn.TEXTJOIN(";", 1, $AV$31:$AV$40)), 0) &gt; 0, 1, 0)</f>
        <v>0</v>
      </c>
    </row>
    <row r="1247" spans="1:40"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(($AX$11)*IF(Table2[[#This Row],[CorrectWinnerPrediction]]="Y", 1, 0))+(($AX$12)*IF(Table2[[#This Row],[CorrectAwayScorePrediction]]="Y", 1, 0))+(($AX$13)*IF(Table2[[#This Row],[CorrectHomeScorePrediction]]="Y", 1, 0))</f>
        <v>0</v>
      </c>
      <c r="AD124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$AV$31:$AV$40)), 0) &gt; 0, 1, 0) + IF(IFERROR(FIND(Table2[[#This Row],[HomeTeam]], _xlfn.TEXTJOIN(";", 1, $AV$31:$AV$40)), 0) &gt; 0, 1, 0)</f>
        <v>1</v>
      </c>
    </row>
    <row r="1248" spans="1:40"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(($AX$11)*IF(Table2[[#This Row],[CorrectWinnerPrediction]]="Y", 1, 0))+(($AX$12)*IF(Table2[[#This Row],[CorrectAwayScorePrediction]]="Y", 1, 0))+(($AX$13)*IF(Table2[[#This Row],[CorrectHomeScorePrediction]]="Y", 1, 0))</f>
        <v>0</v>
      </c>
      <c r="AD124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$AV$31:$AV$40)), 0) &gt; 0, 1, 0) + IF(IFERROR(FIND(Table2[[#This Row],[HomeTeam]], _xlfn.TEXTJOIN(";", 1, $AV$31:$AV$40)), 0) &gt; 0, 1, 0)</f>
        <v>0</v>
      </c>
    </row>
    <row r="1249" spans="1:40"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(($AX$11)*IF(Table2[[#This Row],[CorrectWinnerPrediction]]="Y", 1, 0))+(($AX$12)*IF(Table2[[#This Row],[CorrectAwayScorePrediction]]="Y", 1, 0))+(($AX$13)*IF(Table2[[#This Row],[CorrectHomeScorePrediction]]="Y", 1, 0))</f>
        <v>0</v>
      </c>
      <c r="AD124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$AV$31:$AV$40)), 0) &gt; 0, 1, 0) + IF(IFERROR(FIND(Table2[[#This Row],[HomeTeam]], _xlfn.TEXTJOIN(";", 1, $AV$31:$AV$40)), 0) &gt; 0, 1, 0)</f>
        <v>0</v>
      </c>
    </row>
    <row r="1250" spans="1:40"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(($AX$11)*IF(Table2[[#This Row],[CorrectWinnerPrediction]]="Y", 1, 0))+(($AX$12)*IF(Table2[[#This Row],[CorrectAwayScorePrediction]]="Y", 1, 0))+(($AX$13)*IF(Table2[[#This Row],[CorrectHomeScorePrediction]]="Y", 1, 0))</f>
        <v>0</v>
      </c>
      <c r="AD125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$AV$31:$AV$40)), 0) &gt; 0, 1, 0) + IF(IFERROR(FIND(Table2[[#This Row],[HomeTeam]], _xlfn.TEXTJOIN(";", 1, $AV$31:$AV$40)), 0) &gt; 0, 1, 0)</f>
        <v>1</v>
      </c>
    </row>
    <row r="1251" spans="1:40"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(($AX$11)*IF(Table2[[#This Row],[CorrectWinnerPrediction]]="Y", 1, 0))+(($AX$12)*IF(Table2[[#This Row],[CorrectAwayScorePrediction]]="Y", 1, 0))+(($AX$13)*IF(Table2[[#This Row],[CorrectHomeScorePrediction]]="Y", 1, 0))</f>
        <v>0</v>
      </c>
      <c r="AD125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$AV$31:$AV$40)), 0) &gt; 0, 1, 0) + IF(IFERROR(FIND(Table2[[#This Row],[HomeTeam]], _xlfn.TEXTJOIN(";", 1, $AV$31:$AV$40)), 0) &gt; 0, 1, 0)</f>
        <v>1</v>
      </c>
    </row>
    <row r="1252" spans="1:40"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(($AX$11)*IF(Table2[[#This Row],[CorrectWinnerPrediction]]="Y", 1, 0))+(($AX$12)*IF(Table2[[#This Row],[CorrectAwayScorePrediction]]="Y", 1, 0))+(($AX$13)*IF(Table2[[#This Row],[CorrectHomeScorePrediction]]="Y", 1, 0))</f>
        <v>0</v>
      </c>
      <c r="AD125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$AV$31:$AV$40)), 0) &gt; 0, 1, 0) + IF(IFERROR(FIND(Table2[[#This Row],[HomeTeam]], _xlfn.TEXTJOIN(";", 1, $AV$31:$AV$40)), 0) &gt; 0, 1, 0)</f>
        <v>0</v>
      </c>
    </row>
    <row r="1253" spans="1:40"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(($AX$11)*IF(Table2[[#This Row],[CorrectWinnerPrediction]]="Y", 1, 0))+(($AX$12)*IF(Table2[[#This Row],[CorrectAwayScorePrediction]]="Y", 1, 0))+(($AX$13)*IF(Table2[[#This Row],[CorrectHomeScorePrediction]]="Y", 1, 0))</f>
        <v>0</v>
      </c>
      <c r="AD125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$AV$31:$AV$40)), 0) &gt; 0, 1, 0) + IF(IFERROR(FIND(Table2[[#This Row],[HomeTeam]], _xlfn.TEXTJOIN(";", 1, $AV$31:$AV$40)), 0) &gt; 0, 1, 0)</f>
        <v>0</v>
      </c>
    </row>
    <row r="1254" spans="1:40"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(($AX$11)*IF(Table2[[#This Row],[CorrectWinnerPrediction]]="Y", 1, 0))+(($AX$12)*IF(Table2[[#This Row],[CorrectAwayScorePrediction]]="Y", 1, 0))+(($AX$13)*IF(Table2[[#This Row],[CorrectHomeScorePrediction]]="Y", 1, 0))</f>
        <v>0</v>
      </c>
      <c r="AD125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$AV$31:$AV$40)), 0) &gt; 0, 1, 0) + IF(IFERROR(FIND(Table2[[#This Row],[HomeTeam]], _xlfn.TEXTJOIN(";", 1, $AV$31:$AV$40)), 0) &gt; 0, 1, 0)</f>
        <v>0</v>
      </c>
    </row>
    <row r="1255" spans="1:40"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(($AX$11)*IF(Table2[[#This Row],[CorrectWinnerPrediction]]="Y", 1, 0))+(($AX$12)*IF(Table2[[#This Row],[CorrectAwayScorePrediction]]="Y", 1, 0))+(($AX$13)*IF(Table2[[#This Row],[CorrectHomeScorePrediction]]="Y", 1, 0))</f>
        <v>0</v>
      </c>
      <c r="AD125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$AV$31:$AV$40)), 0) &gt; 0, 1, 0) + IF(IFERROR(FIND(Table2[[#This Row],[HomeTeam]], _xlfn.TEXTJOIN(";", 1, $AV$31:$AV$40)), 0) &gt; 0, 1, 0)</f>
        <v>0</v>
      </c>
    </row>
    <row r="1256" spans="1:40"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(($AX$11)*IF(Table2[[#This Row],[CorrectWinnerPrediction]]="Y", 1, 0))+(($AX$12)*IF(Table2[[#This Row],[CorrectAwayScorePrediction]]="Y", 1, 0))+(($AX$13)*IF(Table2[[#This Row],[CorrectHomeScorePrediction]]="Y", 1, 0))</f>
        <v>0</v>
      </c>
      <c r="AD125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$AV$31:$AV$40)), 0) &gt; 0, 1, 0) + IF(IFERROR(FIND(Table2[[#This Row],[HomeTeam]], _xlfn.TEXTJOIN(";", 1, $AV$31:$AV$40)), 0) &gt; 0, 1, 0)</f>
        <v>0</v>
      </c>
    </row>
    <row r="1257" spans="1:40"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(($AX$11)*IF(Table2[[#This Row],[CorrectWinnerPrediction]]="Y", 1, 0))+(($AX$12)*IF(Table2[[#This Row],[CorrectAwayScorePrediction]]="Y", 1, 0))+(($AX$13)*IF(Table2[[#This Row],[CorrectHomeScorePrediction]]="Y", 1, 0))</f>
        <v>0</v>
      </c>
      <c r="AD125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$AV$31:$AV$40)), 0) &gt; 0, 1, 0) + IF(IFERROR(FIND(Table2[[#This Row],[HomeTeam]], _xlfn.TEXTJOIN(";", 1, $AV$31:$AV$40)), 0) &gt; 0, 1, 0)</f>
        <v>1</v>
      </c>
    </row>
    <row r="1258" spans="1:40"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(($AX$11)*IF(Table2[[#This Row],[CorrectWinnerPrediction]]="Y", 1, 0))+(($AX$12)*IF(Table2[[#This Row],[CorrectAwayScorePrediction]]="Y", 1, 0))+(($AX$13)*IF(Table2[[#This Row],[CorrectHomeScorePrediction]]="Y", 1, 0))</f>
        <v>0</v>
      </c>
      <c r="AD125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$AV$31:$AV$40)), 0) &gt; 0, 1, 0) + IF(IFERROR(FIND(Table2[[#This Row],[HomeTeam]], _xlfn.TEXTJOIN(";", 1, $AV$31:$AV$40)), 0) &gt; 0, 1, 0)</f>
        <v>1</v>
      </c>
    </row>
    <row r="1259" spans="1:40"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(($AX$11)*IF(Table2[[#This Row],[CorrectWinnerPrediction]]="Y", 1, 0))+(($AX$12)*IF(Table2[[#This Row],[CorrectAwayScorePrediction]]="Y", 1, 0))+(($AX$13)*IF(Table2[[#This Row],[CorrectHomeScorePrediction]]="Y", 1, 0))</f>
        <v>0</v>
      </c>
      <c r="AD125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$AV$31:$AV$40)), 0) &gt; 0, 1, 0) + IF(IFERROR(FIND(Table2[[#This Row],[HomeTeam]], _xlfn.TEXTJOIN(";", 1, $AV$31:$AV$40)), 0) &gt; 0, 1, 0)</f>
        <v>0</v>
      </c>
    </row>
    <row r="1260" spans="1:40"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(($AX$11)*IF(Table2[[#This Row],[CorrectWinnerPrediction]]="Y", 1, 0))+(($AX$12)*IF(Table2[[#This Row],[CorrectAwayScorePrediction]]="Y", 1, 0))+(($AX$13)*IF(Table2[[#This Row],[CorrectHomeScorePrediction]]="Y", 1, 0))</f>
        <v>0</v>
      </c>
      <c r="AD126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$AV$31:$AV$40)), 0) &gt; 0, 1, 0) + IF(IFERROR(FIND(Table2[[#This Row],[HomeTeam]], _xlfn.TEXTJOIN(";", 1, $AV$31:$AV$40)), 0) &gt; 0, 1, 0)</f>
        <v>0</v>
      </c>
    </row>
    <row r="1261" spans="1:40"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(($AX$11)*IF(Table2[[#This Row],[CorrectWinnerPrediction]]="Y", 1, 0))+(($AX$12)*IF(Table2[[#This Row],[CorrectAwayScorePrediction]]="Y", 1, 0))+(($AX$13)*IF(Table2[[#This Row],[CorrectHomeScorePrediction]]="Y", 1, 0))</f>
        <v>0</v>
      </c>
      <c r="AD1261"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$AV$31:$AV$40)), 0) &gt; 0, 1, 0) + IF(IFERROR(FIND(Table2[[#This Row],[HomeTeam]], _xlfn.TEXTJOIN(";", 1, $AV$31:$AV$40)), 0) &gt; 0, 1, 0)</f>
        <v>0</v>
      </c>
    </row>
    <row r="1262" spans="1:40"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(($AX$11)*IF(Table2[[#This Row],[CorrectWinnerPrediction]]="Y", 1, 0))+(($AX$12)*IF(Table2[[#This Row],[CorrectAwayScorePrediction]]="Y", 1, 0))+(($AX$13)*IF(Table2[[#This Row],[CorrectHomeScorePrediction]]="Y", 1, 0))</f>
        <v>0</v>
      </c>
      <c r="AD126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$AV$31:$AV$40)), 0) &gt; 0, 1, 0) + IF(IFERROR(FIND(Table2[[#This Row],[HomeTeam]], _xlfn.TEXTJOIN(";", 1, $AV$31:$AV$40)), 0) &gt; 0, 1, 0)</f>
        <v>2</v>
      </c>
    </row>
    <row r="1263" spans="1:40"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(($AX$11)*IF(Table2[[#This Row],[CorrectWinnerPrediction]]="Y", 1, 0))+(($AX$12)*IF(Table2[[#This Row],[CorrectAwayScorePrediction]]="Y", 1, 0))+(($AX$13)*IF(Table2[[#This Row],[CorrectHomeScorePrediction]]="Y", 1, 0))</f>
        <v>0</v>
      </c>
      <c r="AD126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$AV$31:$AV$40)), 0) &gt; 0, 1, 0) + IF(IFERROR(FIND(Table2[[#This Row],[HomeTeam]], _xlfn.TEXTJOIN(";", 1, $AV$31:$AV$40)), 0) &gt; 0, 1, 0)</f>
        <v>0</v>
      </c>
    </row>
    <row r="1264" spans="1:40"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(($AX$11)*IF(Table2[[#This Row],[CorrectWinnerPrediction]]="Y", 1, 0))+(($AX$12)*IF(Table2[[#This Row],[CorrectAwayScorePrediction]]="Y", 1, 0))+(($AX$13)*IF(Table2[[#This Row],[CorrectHomeScorePrediction]]="Y", 1, 0))</f>
        <v>0</v>
      </c>
      <c r="AD126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$AV$31:$AV$40)), 0) &gt; 0, 1, 0) + IF(IFERROR(FIND(Table2[[#This Row],[HomeTeam]], _xlfn.TEXTJOIN(";", 1, $AV$31:$AV$40)), 0) &gt; 0, 1, 0)</f>
        <v>0</v>
      </c>
    </row>
    <row r="1265" spans="1:40"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(($AX$11)*IF(Table2[[#This Row],[CorrectWinnerPrediction]]="Y", 1, 0))+(($AX$12)*IF(Table2[[#This Row],[CorrectAwayScorePrediction]]="Y", 1, 0))+(($AX$13)*IF(Table2[[#This Row],[CorrectHomeScorePrediction]]="Y", 1, 0))</f>
        <v>0</v>
      </c>
      <c r="AD126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$AV$31:$AV$40)), 0) &gt; 0, 1, 0) + IF(IFERROR(FIND(Table2[[#This Row],[HomeTeam]], _xlfn.TEXTJOIN(";", 1, $AV$31:$AV$40)), 0) &gt; 0, 1, 0)</f>
        <v>1</v>
      </c>
    </row>
    <row r="1266" spans="1:40"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(($AX$11)*IF(Table2[[#This Row],[CorrectWinnerPrediction]]="Y", 1, 0))+(($AX$12)*IF(Table2[[#This Row],[CorrectAwayScorePrediction]]="Y", 1, 0))+(($AX$13)*IF(Table2[[#This Row],[CorrectHomeScorePrediction]]="Y", 1, 0))</f>
        <v>0</v>
      </c>
      <c r="AD126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$AV$31:$AV$40)), 0) &gt; 0, 1, 0) + IF(IFERROR(FIND(Table2[[#This Row],[HomeTeam]], _xlfn.TEXTJOIN(";", 1, $AV$31:$AV$40)), 0) &gt; 0, 1, 0)</f>
        <v>1</v>
      </c>
    </row>
    <row r="1267" spans="1:40"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(($AX$11)*IF(Table2[[#This Row],[CorrectWinnerPrediction]]="Y", 1, 0))+(($AX$12)*IF(Table2[[#This Row],[CorrectAwayScorePrediction]]="Y", 1, 0))+(($AX$13)*IF(Table2[[#This Row],[CorrectHomeScorePrediction]]="Y", 1, 0))</f>
        <v>0</v>
      </c>
      <c r="AD126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$AV$31:$AV$40)), 0) &gt; 0, 1, 0) + IF(IFERROR(FIND(Table2[[#This Row],[HomeTeam]], _xlfn.TEXTJOIN(";", 1, $AV$31:$AV$40)), 0) &gt; 0, 1, 0)</f>
        <v>0</v>
      </c>
    </row>
    <row r="1268" spans="1:40"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(($AX$11)*IF(Table2[[#This Row],[CorrectWinnerPrediction]]="Y", 1, 0))+(($AX$12)*IF(Table2[[#This Row],[CorrectAwayScorePrediction]]="Y", 1, 0))+(($AX$13)*IF(Table2[[#This Row],[CorrectHomeScorePrediction]]="Y", 1, 0))</f>
        <v>0</v>
      </c>
      <c r="AD126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$AV$31:$AV$40)), 0) &gt; 0, 1, 0) + IF(IFERROR(FIND(Table2[[#This Row],[HomeTeam]], _xlfn.TEXTJOIN(";", 1, $AV$31:$AV$40)), 0) &gt; 0, 1, 0)</f>
        <v>0</v>
      </c>
    </row>
    <row r="1269" spans="1:40"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(($AX$11)*IF(Table2[[#This Row],[CorrectWinnerPrediction]]="Y", 1, 0))+(($AX$12)*IF(Table2[[#This Row],[CorrectAwayScorePrediction]]="Y", 1, 0))+(($AX$13)*IF(Table2[[#This Row],[CorrectHomeScorePrediction]]="Y", 1, 0))</f>
        <v>0</v>
      </c>
      <c r="AD126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$AV$31:$AV$40)), 0) &gt; 0, 1, 0) + IF(IFERROR(FIND(Table2[[#This Row],[HomeTeam]], _xlfn.TEXTJOIN(";", 1, $AV$31:$AV$40)), 0) &gt; 0, 1, 0)</f>
        <v>0</v>
      </c>
    </row>
    <row r="1270" spans="1:40"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(($AX$11)*IF(Table2[[#This Row],[CorrectWinnerPrediction]]="Y", 1, 0))+(($AX$12)*IF(Table2[[#This Row],[CorrectAwayScorePrediction]]="Y", 1, 0))+(($AX$13)*IF(Table2[[#This Row],[CorrectHomeScorePrediction]]="Y", 1, 0))</f>
        <v>0</v>
      </c>
      <c r="AD127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$AV$31:$AV$40)), 0) &gt; 0, 1, 0) + IF(IFERROR(FIND(Table2[[#This Row],[HomeTeam]], _xlfn.TEXTJOIN(";", 1, $AV$31:$AV$40)), 0) &gt; 0, 1, 0)</f>
        <v>0</v>
      </c>
    </row>
    <row r="1271" spans="1:40"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(($AX$11)*IF(Table2[[#This Row],[CorrectWinnerPrediction]]="Y", 1, 0))+(($AX$12)*IF(Table2[[#This Row],[CorrectAwayScorePrediction]]="Y", 1, 0))+(($AX$13)*IF(Table2[[#This Row],[CorrectHomeScorePrediction]]="Y", 1, 0))</f>
        <v>0</v>
      </c>
      <c r="AD127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$AV$31:$AV$40)), 0) &gt; 0, 1, 0) + IF(IFERROR(FIND(Table2[[#This Row],[HomeTeam]], _xlfn.TEXTJOIN(";", 1, $AV$31:$AV$40)), 0) &gt; 0, 1, 0)</f>
        <v>2</v>
      </c>
    </row>
    <row r="1272" spans="1:40"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(($AX$11)*IF(Table2[[#This Row],[CorrectWinnerPrediction]]="Y", 1, 0))+(($AX$12)*IF(Table2[[#This Row],[CorrectAwayScorePrediction]]="Y", 1, 0))+(($AX$13)*IF(Table2[[#This Row],[CorrectHomeScorePrediction]]="Y", 1, 0))</f>
        <v>0</v>
      </c>
      <c r="AD127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$AV$31:$AV$40)), 0) &gt; 0, 1, 0) + IF(IFERROR(FIND(Table2[[#This Row],[HomeTeam]], _xlfn.TEXTJOIN(";", 1, $AV$31:$AV$40)), 0) &gt; 0, 1, 0)</f>
        <v>0</v>
      </c>
    </row>
    <row r="1273" spans="1:40"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(($AX$11)*IF(Table2[[#This Row],[CorrectWinnerPrediction]]="Y", 1, 0))+(($AX$12)*IF(Table2[[#This Row],[CorrectAwayScorePrediction]]="Y", 1, 0))+(($AX$13)*IF(Table2[[#This Row],[CorrectHomeScorePrediction]]="Y", 1, 0))</f>
        <v>0</v>
      </c>
      <c r="AD127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$AV$31:$AV$40)), 0) &gt; 0, 1, 0) + IF(IFERROR(FIND(Table2[[#This Row],[HomeTeam]], _xlfn.TEXTJOIN(";", 1, $AV$31:$AV$40)), 0) &gt; 0, 1, 0)</f>
        <v>1</v>
      </c>
    </row>
    <row r="1274" spans="1:40"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(($AX$11)*IF(Table2[[#This Row],[CorrectWinnerPrediction]]="Y", 1, 0))+(($AX$12)*IF(Table2[[#This Row],[CorrectAwayScorePrediction]]="Y", 1, 0))+(($AX$13)*IF(Table2[[#This Row],[CorrectHomeScorePrediction]]="Y", 1, 0))</f>
        <v>0</v>
      </c>
      <c r="AD127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$AV$31:$AV$40)), 0) &gt; 0, 1, 0) + IF(IFERROR(FIND(Table2[[#This Row],[HomeTeam]], _xlfn.TEXTJOIN(";", 1, $AV$31:$AV$40)), 0) &gt; 0, 1, 0)</f>
        <v>0</v>
      </c>
    </row>
    <row r="1275" spans="1:40"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(($AX$11)*IF(Table2[[#This Row],[CorrectWinnerPrediction]]="Y", 1, 0))+(($AX$12)*IF(Table2[[#This Row],[CorrectAwayScorePrediction]]="Y", 1, 0))+(($AX$13)*IF(Table2[[#This Row],[CorrectHomeScorePrediction]]="Y", 1, 0))</f>
        <v>0</v>
      </c>
      <c r="AD127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$AV$31:$AV$40)), 0) &gt; 0, 1, 0) + IF(IFERROR(FIND(Table2[[#This Row],[HomeTeam]], _xlfn.TEXTJOIN(";", 1, $AV$31:$AV$40)), 0) &gt; 0, 1, 0)</f>
        <v>1</v>
      </c>
    </row>
    <row r="1276" spans="1:40"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(($AX$11)*IF(Table2[[#This Row],[CorrectWinnerPrediction]]="Y", 1, 0))+(($AX$12)*IF(Table2[[#This Row],[CorrectAwayScorePrediction]]="Y", 1, 0))+(($AX$13)*IF(Table2[[#This Row],[CorrectHomeScorePrediction]]="Y", 1, 0))</f>
        <v>0</v>
      </c>
      <c r="AD127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$AV$31:$AV$40)), 0) &gt; 0, 1, 0) + IF(IFERROR(FIND(Table2[[#This Row],[HomeTeam]], _xlfn.TEXTJOIN(";", 1, $AV$31:$AV$40)), 0) &gt; 0, 1, 0)</f>
        <v>0</v>
      </c>
    </row>
    <row r="1277" spans="1:40"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(($AX$11)*IF(Table2[[#This Row],[CorrectWinnerPrediction]]="Y", 1, 0))+(($AX$12)*IF(Table2[[#This Row],[CorrectAwayScorePrediction]]="Y", 1, 0))+(($AX$13)*IF(Table2[[#This Row],[CorrectHomeScorePrediction]]="Y", 1, 0))</f>
        <v>0</v>
      </c>
      <c r="AD1277"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$AV$31:$AV$40)), 0) &gt; 0, 1, 0) + IF(IFERROR(FIND(Table2[[#This Row],[HomeTeam]], _xlfn.TEXTJOIN(";", 1, $AV$31:$AV$40)), 0) &gt; 0, 1, 0)</f>
        <v>0</v>
      </c>
    </row>
    <row r="1278" spans="1:40"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(($AX$11)*IF(Table2[[#This Row],[CorrectWinnerPrediction]]="Y", 1, 0))+(($AX$12)*IF(Table2[[#This Row],[CorrectAwayScorePrediction]]="Y", 1, 0))+(($AX$13)*IF(Table2[[#This Row],[CorrectHomeScorePrediction]]="Y", 1, 0))</f>
        <v>0</v>
      </c>
      <c r="AD127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$AV$31:$AV$40)), 0) &gt; 0, 1, 0) + IF(IFERROR(FIND(Table2[[#This Row],[HomeTeam]], _xlfn.TEXTJOIN(";", 1, $AV$31:$AV$40)), 0) &gt; 0, 1, 0)</f>
        <v>1</v>
      </c>
    </row>
    <row r="1279" spans="1:40"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(($AX$11)*IF(Table2[[#This Row],[CorrectWinnerPrediction]]="Y", 1, 0))+(($AX$12)*IF(Table2[[#This Row],[CorrectAwayScorePrediction]]="Y", 1, 0))+(($AX$13)*IF(Table2[[#This Row],[CorrectHomeScorePrediction]]="Y", 1, 0))</f>
        <v>0</v>
      </c>
      <c r="AD127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$AV$31:$AV$40)), 0) &gt; 0, 1, 0) + IF(IFERROR(FIND(Table2[[#This Row],[HomeTeam]], _xlfn.TEXTJOIN(";", 1, $AV$31:$AV$40)), 0) &gt; 0, 1, 0)</f>
        <v>0</v>
      </c>
    </row>
    <row r="1280" spans="1:40"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(($AX$11)*IF(Table2[[#This Row],[CorrectWinnerPrediction]]="Y", 1, 0))+(($AX$12)*IF(Table2[[#This Row],[CorrectAwayScorePrediction]]="Y", 1, 0))+(($AX$13)*IF(Table2[[#This Row],[CorrectHomeScorePrediction]]="Y", 1, 0))</f>
        <v>0</v>
      </c>
      <c r="AD128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$AV$31:$AV$40)), 0) &gt; 0, 1, 0) + IF(IFERROR(FIND(Table2[[#This Row],[HomeTeam]], _xlfn.TEXTJOIN(";", 1, $AV$31:$AV$40)), 0) &gt; 0, 1, 0)</f>
        <v>0</v>
      </c>
    </row>
    <row r="1281" spans="1:40"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(($AX$11)*IF(Table2[[#This Row],[CorrectWinnerPrediction]]="Y", 1, 0))+(($AX$12)*IF(Table2[[#This Row],[CorrectAwayScorePrediction]]="Y", 1, 0))+(($AX$13)*IF(Table2[[#This Row],[CorrectHomeScorePrediction]]="Y", 1, 0))</f>
        <v>0</v>
      </c>
      <c r="AD128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$AV$31:$AV$40)), 0) &gt; 0, 1, 0) + IF(IFERROR(FIND(Table2[[#This Row],[HomeTeam]], _xlfn.TEXTJOIN(";", 1, $AV$31:$AV$40)), 0) &gt; 0, 1, 0)</f>
        <v>1</v>
      </c>
    </row>
    <row r="1282" spans="1:40"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(($AX$11)*IF(Table2[[#This Row],[CorrectWinnerPrediction]]="Y", 1, 0))+(($AX$12)*IF(Table2[[#This Row],[CorrectAwayScorePrediction]]="Y", 1, 0))+(($AX$13)*IF(Table2[[#This Row],[CorrectHomeScorePrediction]]="Y", 1, 0))</f>
        <v>0</v>
      </c>
      <c r="AD128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$AV$31:$AV$40)), 0) &gt; 0, 1, 0) + IF(IFERROR(FIND(Table2[[#This Row],[HomeTeam]], _xlfn.TEXTJOIN(";", 1, $AV$31:$AV$40)), 0) &gt; 0, 1, 0)</f>
        <v>0</v>
      </c>
    </row>
    <row r="1283" spans="1:40"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(($AX$11)*IF(Table2[[#This Row],[CorrectWinnerPrediction]]="Y", 1, 0))+(($AX$12)*IF(Table2[[#This Row],[CorrectAwayScorePrediction]]="Y", 1, 0))+(($AX$13)*IF(Table2[[#This Row],[CorrectHomeScorePrediction]]="Y", 1, 0))</f>
        <v>0</v>
      </c>
      <c r="AD128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$AV$31:$AV$40)), 0) &gt; 0, 1, 0) + IF(IFERROR(FIND(Table2[[#This Row],[HomeTeam]], _xlfn.TEXTJOIN(";", 1, $AV$31:$AV$40)), 0) &gt; 0, 1, 0)</f>
        <v>0</v>
      </c>
    </row>
    <row r="1284" spans="1:40"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(($AX$11)*IF(Table2[[#This Row],[CorrectWinnerPrediction]]="Y", 1, 0))+(($AX$12)*IF(Table2[[#This Row],[CorrectAwayScorePrediction]]="Y", 1, 0))+(($AX$13)*IF(Table2[[#This Row],[CorrectHomeScorePrediction]]="Y", 1, 0))</f>
        <v>0</v>
      </c>
      <c r="AD128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$AV$31:$AV$40)), 0) &gt; 0, 1, 0) + IF(IFERROR(FIND(Table2[[#This Row],[HomeTeam]], _xlfn.TEXTJOIN(";", 1, $AV$31:$AV$40)), 0) &gt; 0, 1, 0)</f>
        <v>2</v>
      </c>
    </row>
    <row r="1285" spans="1:40"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(($AX$11)*IF(Table2[[#This Row],[CorrectWinnerPrediction]]="Y", 1, 0))+(($AX$12)*IF(Table2[[#This Row],[CorrectAwayScorePrediction]]="Y", 1, 0))+(($AX$13)*IF(Table2[[#This Row],[CorrectHomeScorePrediction]]="Y", 1, 0))</f>
        <v>0</v>
      </c>
      <c r="AD128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$AV$31:$AV$40)), 0) &gt; 0, 1, 0) + IF(IFERROR(FIND(Table2[[#This Row],[HomeTeam]], _xlfn.TEXTJOIN(";", 1, $AV$31:$AV$40)), 0) &gt; 0, 1, 0)</f>
        <v>1</v>
      </c>
    </row>
    <row r="1286" spans="1:40"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(($AX$11)*IF(Table2[[#This Row],[CorrectWinnerPrediction]]="Y", 1, 0))+(($AX$12)*IF(Table2[[#This Row],[CorrectAwayScorePrediction]]="Y", 1, 0))+(($AX$13)*IF(Table2[[#This Row],[CorrectHomeScorePrediction]]="Y", 1, 0))</f>
        <v>0</v>
      </c>
      <c r="AD1286"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$AV$31:$AV$40)), 0) &gt; 0, 1, 0) + IF(IFERROR(FIND(Table2[[#This Row],[HomeTeam]], _xlfn.TEXTJOIN(";", 1, $AV$31:$AV$40)), 0) &gt; 0, 1, 0)</f>
        <v>0</v>
      </c>
    </row>
    <row r="1287" spans="1:40"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(($AX$11)*IF(Table2[[#This Row],[CorrectWinnerPrediction]]="Y", 1, 0))+(($AX$12)*IF(Table2[[#This Row],[CorrectAwayScorePrediction]]="Y", 1, 0))+(($AX$13)*IF(Table2[[#This Row],[CorrectHomeScorePrediction]]="Y", 1, 0))</f>
        <v>0</v>
      </c>
      <c r="AD128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$AV$31:$AV$40)), 0) &gt; 0, 1, 0) + IF(IFERROR(FIND(Table2[[#This Row],[HomeTeam]], _xlfn.TEXTJOIN(";", 1, $AV$31:$AV$40)), 0) &gt; 0, 1, 0)</f>
        <v>1</v>
      </c>
    </row>
    <row r="1288" spans="1:40"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(($AX$11)*IF(Table2[[#This Row],[CorrectWinnerPrediction]]="Y", 1, 0))+(($AX$12)*IF(Table2[[#This Row],[CorrectAwayScorePrediction]]="Y", 1, 0))+(($AX$13)*IF(Table2[[#This Row],[CorrectHomeScorePrediction]]="Y", 1, 0))</f>
        <v>0</v>
      </c>
      <c r="AD128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$AV$31:$AV$40)), 0) &gt; 0, 1, 0) + IF(IFERROR(FIND(Table2[[#This Row],[HomeTeam]], _xlfn.TEXTJOIN(";", 1, $AV$31:$AV$40)), 0) &gt; 0, 1, 0)</f>
        <v>0</v>
      </c>
    </row>
    <row r="1289" spans="1:40"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(($AX$11)*IF(Table2[[#This Row],[CorrectWinnerPrediction]]="Y", 1, 0))+(($AX$12)*IF(Table2[[#This Row],[CorrectAwayScorePrediction]]="Y", 1, 0))+(($AX$13)*IF(Table2[[#This Row],[CorrectHomeScorePrediction]]="Y", 1, 0))</f>
        <v>0</v>
      </c>
      <c r="AD128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$AV$31:$AV$40)), 0) &gt; 0, 1, 0) + IF(IFERROR(FIND(Table2[[#This Row],[HomeTeam]], _xlfn.TEXTJOIN(";", 1, $AV$31:$AV$40)), 0) &gt; 0, 1, 0)</f>
        <v>0</v>
      </c>
    </row>
    <row r="1290" spans="1:40"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(($AX$11)*IF(Table2[[#This Row],[CorrectWinnerPrediction]]="Y", 1, 0))+(($AX$12)*IF(Table2[[#This Row],[CorrectAwayScorePrediction]]="Y", 1, 0))+(($AX$13)*IF(Table2[[#This Row],[CorrectHomeScorePrediction]]="Y", 1, 0))</f>
        <v>0</v>
      </c>
      <c r="AD129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$AV$31:$AV$40)), 0) &gt; 0, 1, 0) + IF(IFERROR(FIND(Table2[[#This Row],[HomeTeam]], _xlfn.TEXTJOIN(";", 1, $AV$31:$AV$40)), 0) &gt; 0, 1, 0)</f>
        <v>0</v>
      </c>
    </row>
    <row r="1291" spans="1:40"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(($AX$11)*IF(Table2[[#This Row],[CorrectWinnerPrediction]]="Y", 1, 0))+(($AX$12)*IF(Table2[[#This Row],[CorrectAwayScorePrediction]]="Y", 1, 0))+(($AX$13)*IF(Table2[[#This Row],[CorrectHomeScorePrediction]]="Y", 1, 0))</f>
        <v>0</v>
      </c>
      <c r="AD129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$AV$31:$AV$40)), 0) &gt; 0, 1, 0) + IF(IFERROR(FIND(Table2[[#This Row],[HomeTeam]], _xlfn.TEXTJOIN(";", 1, $AV$31:$AV$40)), 0) &gt; 0, 1, 0)</f>
        <v>1</v>
      </c>
    </row>
    <row r="1292" spans="1:40"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(($AX$11)*IF(Table2[[#This Row],[CorrectWinnerPrediction]]="Y", 1, 0))+(($AX$12)*IF(Table2[[#This Row],[CorrectAwayScorePrediction]]="Y", 1, 0))+(($AX$13)*IF(Table2[[#This Row],[CorrectHomeScorePrediction]]="Y", 1, 0))</f>
        <v>0</v>
      </c>
      <c r="AD129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$AV$31:$AV$40)), 0) &gt; 0, 1, 0) + IF(IFERROR(FIND(Table2[[#This Row],[HomeTeam]], _xlfn.TEXTJOIN(";", 1, $AV$31:$AV$40)), 0) &gt; 0, 1, 0)</f>
        <v>1</v>
      </c>
    </row>
    <row r="1293" spans="1:40"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(($AX$11)*IF(Table2[[#This Row],[CorrectWinnerPrediction]]="Y", 1, 0))+(($AX$12)*IF(Table2[[#This Row],[CorrectAwayScorePrediction]]="Y", 1, 0))+(($AX$13)*IF(Table2[[#This Row],[CorrectHomeScorePrediction]]="Y", 1, 0))</f>
        <v>0</v>
      </c>
      <c r="AD129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$AV$31:$AV$40)), 0) &gt; 0, 1, 0) + IF(IFERROR(FIND(Table2[[#This Row],[HomeTeam]], _xlfn.TEXTJOIN(";", 1, $AV$31:$AV$40)), 0) &gt; 0, 1, 0)</f>
        <v>0</v>
      </c>
    </row>
    <row r="1294" spans="1:40"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(($AX$11)*IF(Table2[[#This Row],[CorrectWinnerPrediction]]="Y", 1, 0))+(($AX$12)*IF(Table2[[#This Row],[CorrectAwayScorePrediction]]="Y", 1, 0))+(($AX$13)*IF(Table2[[#This Row],[CorrectHomeScorePrediction]]="Y", 1, 0))</f>
        <v>0</v>
      </c>
      <c r="AD129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$AV$31:$AV$40)), 0) &gt; 0, 1, 0) + IF(IFERROR(FIND(Table2[[#This Row],[HomeTeam]], _xlfn.TEXTJOIN(";", 1, $AV$31:$AV$40)), 0) &gt; 0, 1, 0)</f>
        <v>1</v>
      </c>
    </row>
    <row r="1295" spans="1:40"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(($AX$11)*IF(Table2[[#This Row],[CorrectWinnerPrediction]]="Y", 1, 0))+(($AX$12)*IF(Table2[[#This Row],[CorrectAwayScorePrediction]]="Y", 1, 0))+(($AX$13)*IF(Table2[[#This Row],[CorrectHomeScorePrediction]]="Y", 1, 0))</f>
        <v>0</v>
      </c>
      <c r="AD129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$AV$31:$AV$40)), 0) &gt; 0, 1, 0) + IF(IFERROR(FIND(Table2[[#This Row],[HomeTeam]], _xlfn.TEXTJOIN(";", 1, $AV$31:$AV$40)), 0) &gt; 0, 1, 0)</f>
        <v>1</v>
      </c>
    </row>
    <row r="1296" spans="1:40"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(($AX$11)*IF(Table2[[#This Row],[CorrectWinnerPrediction]]="Y", 1, 0))+(($AX$12)*IF(Table2[[#This Row],[CorrectAwayScorePrediction]]="Y", 1, 0))+(($AX$13)*IF(Table2[[#This Row],[CorrectHomeScorePrediction]]="Y", 1, 0))</f>
        <v>0</v>
      </c>
      <c r="AD129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$AV$31:$AV$40)), 0) &gt; 0, 1, 0) + IF(IFERROR(FIND(Table2[[#This Row],[HomeTeam]], _xlfn.TEXTJOIN(";", 1, $AV$31:$AV$40)), 0) &gt; 0, 1, 0)</f>
        <v>0</v>
      </c>
    </row>
    <row r="1297" spans="1:40"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(($AX$11)*IF(Table2[[#This Row],[CorrectWinnerPrediction]]="Y", 1, 0))+(($AX$12)*IF(Table2[[#This Row],[CorrectAwayScorePrediction]]="Y", 1, 0))+(($AX$13)*IF(Table2[[#This Row],[CorrectHomeScorePrediction]]="Y", 1, 0))</f>
        <v>0</v>
      </c>
      <c r="AD129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$AV$31:$AV$40)), 0) &gt; 0, 1, 0) + IF(IFERROR(FIND(Table2[[#This Row],[HomeTeam]], _xlfn.TEXTJOIN(";", 1, $AV$31:$AV$40)), 0) &gt; 0, 1, 0)</f>
        <v>0</v>
      </c>
    </row>
    <row r="1298" spans="1:40"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(($AX$11)*IF(Table2[[#This Row],[CorrectWinnerPrediction]]="Y", 1, 0))+(($AX$12)*IF(Table2[[#This Row],[CorrectAwayScorePrediction]]="Y", 1, 0))+(($AX$13)*IF(Table2[[#This Row],[CorrectHomeScorePrediction]]="Y", 1, 0))</f>
        <v>0</v>
      </c>
      <c r="AD1298"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$AV$31:$AV$40)), 0) &gt; 0, 1, 0) + IF(IFERROR(FIND(Table2[[#This Row],[HomeTeam]], _xlfn.TEXTJOIN(";", 1, $AV$31:$AV$40)), 0) &gt; 0, 1, 0)</f>
        <v>0</v>
      </c>
    </row>
    <row r="1299" spans="1:40"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(($AX$11)*IF(Table2[[#This Row],[CorrectWinnerPrediction]]="Y", 1, 0))+(($AX$12)*IF(Table2[[#This Row],[CorrectAwayScorePrediction]]="Y", 1, 0))+(($AX$13)*IF(Table2[[#This Row],[CorrectHomeScorePrediction]]="Y", 1, 0))</f>
        <v>0</v>
      </c>
      <c r="AD129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$AV$31:$AV$40)), 0) &gt; 0, 1, 0) + IF(IFERROR(FIND(Table2[[#This Row],[HomeTeam]], _xlfn.TEXTJOIN(";", 1, $AV$31:$AV$40)), 0) &gt; 0, 1, 0)</f>
        <v>0</v>
      </c>
    </row>
    <row r="1300" spans="1:40"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(($AX$11)*IF(Table2[[#This Row],[CorrectWinnerPrediction]]="Y", 1, 0))+(($AX$12)*IF(Table2[[#This Row],[CorrectAwayScorePrediction]]="Y", 1, 0))+(($AX$13)*IF(Table2[[#This Row],[CorrectHomeScorePrediction]]="Y", 1, 0))</f>
        <v>0</v>
      </c>
      <c r="AD130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$AV$31:$AV$40)), 0) &gt; 0, 1, 0) + IF(IFERROR(FIND(Table2[[#This Row],[HomeTeam]], _xlfn.TEXTJOIN(";", 1, $AV$31:$AV$40)), 0) &gt; 0, 1, 0)</f>
        <v>0</v>
      </c>
    </row>
    <row r="1301" spans="1:40"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(($AX$11)*IF(Table2[[#This Row],[CorrectWinnerPrediction]]="Y", 1, 0))+(($AX$12)*IF(Table2[[#This Row],[CorrectAwayScorePrediction]]="Y", 1, 0))+(($AX$13)*IF(Table2[[#This Row],[CorrectHomeScorePrediction]]="Y", 1, 0))</f>
        <v>0</v>
      </c>
      <c r="AD130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$AV$31:$AV$40)), 0) &gt; 0, 1, 0) + IF(IFERROR(FIND(Table2[[#This Row],[HomeTeam]], _xlfn.TEXTJOIN(";", 1, $AV$31:$AV$40)), 0) &gt; 0, 1, 0)</f>
        <v>1</v>
      </c>
    </row>
    <row r="1302" spans="1:40"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(($AX$11)*IF(Table2[[#This Row],[CorrectWinnerPrediction]]="Y", 1, 0))+(($AX$12)*IF(Table2[[#This Row],[CorrectAwayScorePrediction]]="Y", 1, 0))+(($AX$13)*IF(Table2[[#This Row],[CorrectHomeScorePrediction]]="Y", 1, 0))</f>
        <v>0</v>
      </c>
      <c r="AD1302"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$AV$31:$AV$40)), 0) &gt; 0, 1, 0) + IF(IFERROR(FIND(Table2[[#This Row],[HomeTeam]], _xlfn.TEXTJOIN(";", 1, $AV$31:$AV$40)), 0) &gt; 0, 1, 0)</f>
        <v>0</v>
      </c>
    </row>
    <row r="1303" spans="1:40"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(($AX$11)*IF(Table2[[#This Row],[CorrectWinnerPrediction]]="Y", 1, 0))+(($AX$12)*IF(Table2[[#This Row],[CorrectAwayScorePrediction]]="Y", 1, 0))+(($AX$13)*IF(Table2[[#This Row],[CorrectHomeScorePrediction]]="Y", 1, 0))</f>
        <v>0</v>
      </c>
      <c r="AD130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$AV$31:$AV$40)), 0) &gt; 0, 1, 0) + IF(IFERROR(FIND(Table2[[#This Row],[HomeTeam]], _xlfn.TEXTJOIN(";", 1, $AV$31:$AV$40)), 0) &gt; 0, 1, 0)</f>
        <v>1</v>
      </c>
    </row>
    <row r="1304" spans="1:40"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(($AX$11)*IF(Table2[[#This Row],[CorrectWinnerPrediction]]="Y", 1, 0))+(($AX$12)*IF(Table2[[#This Row],[CorrectAwayScorePrediction]]="Y", 1, 0))+(($AX$13)*IF(Table2[[#This Row],[CorrectHomeScorePrediction]]="Y", 1, 0))</f>
        <v>0</v>
      </c>
      <c r="AD130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$AV$31:$AV$40)), 0) &gt; 0, 1, 0) + IF(IFERROR(FIND(Table2[[#This Row],[HomeTeam]], _xlfn.TEXTJOIN(";", 1, $AV$31:$AV$40)), 0) &gt; 0, 1, 0)</f>
        <v>1</v>
      </c>
    </row>
    <row r="1305" spans="1:40"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(($AX$11)*IF(Table2[[#This Row],[CorrectWinnerPrediction]]="Y", 1, 0))+(($AX$12)*IF(Table2[[#This Row],[CorrectAwayScorePrediction]]="Y", 1, 0))+(($AX$13)*IF(Table2[[#This Row],[CorrectHomeScorePrediction]]="Y", 1, 0))</f>
        <v>0</v>
      </c>
      <c r="AD1305"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$AV$31:$AV$40)), 0) &gt; 0, 1, 0) + IF(IFERROR(FIND(Table2[[#This Row],[HomeTeam]], _xlfn.TEXTJOIN(";", 1, $AV$31:$AV$40)), 0) &gt; 0, 1, 0)</f>
        <v>0</v>
      </c>
    </row>
    <row r="1306" spans="1:40"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(($AX$11)*IF(Table2[[#This Row],[CorrectWinnerPrediction]]="Y", 1, 0))+(($AX$12)*IF(Table2[[#This Row],[CorrectAwayScorePrediction]]="Y", 1, 0))+(($AX$13)*IF(Table2[[#This Row],[CorrectHomeScorePrediction]]="Y", 1, 0))</f>
        <v>0</v>
      </c>
      <c r="AD1306"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$AV$31:$AV$40)), 0) &gt; 0, 1, 0) + IF(IFERROR(FIND(Table2[[#This Row],[HomeTeam]], _xlfn.TEXTJOIN(";", 1, $AV$31:$AV$40)), 0) &gt; 0, 1, 0)</f>
        <v>0</v>
      </c>
    </row>
    <row r="1307" spans="1:40"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(($AX$11)*IF(Table2[[#This Row],[CorrectWinnerPrediction]]="Y", 1, 0))+(($AX$12)*IF(Table2[[#This Row],[CorrectAwayScorePrediction]]="Y", 1, 0))+(($AX$13)*IF(Table2[[#This Row],[CorrectHomeScorePrediction]]="Y", 1, 0))</f>
        <v>0</v>
      </c>
      <c r="AD1307"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$AV$31:$AV$40)), 0) &gt; 0, 1, 0) + IF(IFERROR(FIND(Table2[[#This Row],[HomeTeam]], _xlfn.TEXTJOIN(";", 1, $AV$31:$AV$40)), 0) &gt; 0, 1, 0)</f>
        <v>1</v>
      </c>
    </row>
    <row r="1308" spans="1:40"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(($AX$11)*IF(Table2[[#This Row],[CorrectWinnerPrediction]]="Y", 1, 0))+(($AX$12)*IF(Table2[[#This Row],[CorrectAwayScorePrediction]]="Y", 1, 0))+(($AX$13)*IF(Table2[[#This Row],[CorrectHomeScorePrediction]]="Y", 1, 0))</f>
        <v>0</v>
      </c>
      <c r="AD1308" s="51">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$AV$31:$AV$40)), 0) &gt; 0, 1, 0) + IF(IFERROR(FIND(Table2[[#This Row],[HomeTeam]], _xlfn.TEXTJOIN(";", 1, $AV$31:$AV$40)), 0) &gt; 0, 1, 0)</f>
        <v>1</v>
      </c>
    </row>
    <row r="1309" spans="1:40"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(($AX$11)*IF(Table2[[#This Row],[CorrectWinnerPrediction]]="Y", 1, 0))+(($AX$12)*IF(Table2[[#This Row],[CorrectAwayScorePrediction]]="Y", 1, 0))+(($AX$13)*IF(Table2[[#This Row],[CorrectHomeScorePrediction]]="Y", 1, 0))</f>
        <v>0</v>
      </c>
      <c r="AD1309"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$AV$31:$AV$40)), 0) &gt; 0, 1, 0) + IF(IFERROR(FIND(Table2[[#This Row],[HomeTeam]], _xlfn.TEXTJOIN(";", 1, $AV$31:$AV$40)), 0) &gt; 0, 1, 0)</f>
        <v>0</v>
      </c>
    </row>
    <row r="1310" spans="1:40"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(($AX$11)*IF(Table2[[#This Row],[CorrectWinnerPrediction]]="Y", 1, 0))+(($AX$12)*IF(Table2[[#This Row],[CorrectAwayScorePrediction]]="Y", 1, 0))+(($AX$13)*IF(Table2[[#This Row],[CorrectHomeScorePrediction]]="Y", 1, 0))</f>
        <v>0</v>
      </c>
      <c r="AD1310"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$AV$31:$AV$40)), 0) &gt; 0, 1, 0) + IF(IFERROR(FIND(Table2[[#This Row],[HomeTeam]], _xlfn.TEXTJOIN(";", 1, $AV$31:$AV$40)), 0) &gt; 0, 1, 0)</f>
        <v>1</v>
      </c>
    </row>
    <row r="1311" spans="1:40"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(($AX$11)*IF(Table2[[#This Row],[CorrectWinnerPrediction]]="Y", 1, 0))+(($AX$12)*IF(Table2[[#This Row],[CorrectAwayScorePrediction]]="Y", 1, 0))+(($AX$13)*IF(Table2[[#This Row],[CorrectHomeScorePrediction]]="Y", 1, 0))</f>
        <v>0</v>
      </c>
      <c r="AD1311"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$AV$31:$AV$40)), 0) &gt; 0, 1, 0) + IF(IFERROR(FIND(Table2[[#This Row],[HomeTeam]], _xlfn.TEXTJOIN(";", 1, $AV$31:$AV$40)), 0) &gt; 0, 1, 0)</f>
        <v>1</v>
      </c>
    </row>
    <row r="1312" spans="1:40"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(($AX$11)*IF(Table2[[#This Row],[CorrectWinnerPrediction]]="Y", 1, 0))+(($AX$12)*IF(Table2[[#This Row],[CorrectAwayScorePrediction]]="Y", 1, 0))+(($AX$13)*IF(Table2[[#This Row],[CorrectHomeScorePrediction]]="Y", 1, 0))</f>
        <v>0</v>
      </c>
      <c r="AD1312"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$AV$31:$AV$40)), 0) &gt; 0, 1, 0) + IF(IFERROR(FIND(Table2[[#This Row],[HomeTeam]], _xlfn.TEXTJOIN(";", 1, $AV$31:$AV$40)), 0) &gt; 0, 1, 0)</f>
        <v>0</v>
      </c>
    </row>
    <row r="1313" spans="2:40"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(($AX$11)*IF(Table2[[#This Row],[CorrectWinnerPrediction]]="Y", 1, 0))+(($AX$12)*IF(Table2[[#This Row],[CorrectAwayScorePrediction]]="Y", 1, 0))+(($AX$13)*IF(Table2[[#This Row],[CorrectHomeScorePrediction]]="Y", 1, 0))</f>
        <v>0</v>
      </c>
      <c r="AD1313"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$AV$31:$AV$40)), 0) &gt; 0, 1, 0) + IF(IFERROR(FIND(Table2[[#This Row],[HomeTeam]], _xlfn.TEXTJOIN(";", 1, $AV$31:$AV$40)), 0) &gt; 0, 1, 0)</f>
        <v>0</v>
      </c>
    </row>
    <row r="1314" spans="2:40"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(($AX$11)*IF(Table2[[#This Row],[CorrectWinnerPrediction]]="Y", 1, 0))+(($AX$12)*IF(Table2[[#This Row],[CorrectAwayScorePrediction]]="Y", 1, 0))+(($AX$13)*IF(Table2[[#This Row],[CorrectHomeScorePrediction]]="Y", 1, 0))</f>
        <v>0</v>
      </c>
      <c r="AD1314" s="32">
        <f>(($AX$11)*IF(Table2[[#This Row],[CorrectWinnerPrediction]]="Y", 1, 0))+(($AX$12)*IF(Table2[[#This Row],[CorrectAwayScorePrediction]]="Y", 1, 0))+(($AX$13)*IF(Table2[[#This Row],[CorrectHomeScorePrediction]]="Y", 1, 0)) + (($AX$11)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$AV$31:$AV$40)), 0) &gt; 0, 1, 0) + IF(IFERROR(FIND(Table2[[#This Row],[HomeTeam]], _xlfn.TEXTJOIN(";", 1, $AV$31:$AV$40)), 0) &gt; 0, 1, 0)</f>
        <v>0</v>
      </c>
    </row>
    <row r="1315" spans="2:40" x14ac:dyDescent="0.25">
      <c r="F1315" s="2"/>
      <c r="G1315" s="2"/>
      <c r="H1315" s="2"/>
      <c r="I1315" s="2"/>
      <c r="J1315" s="2"/>
      <c r="K1315" s="2"/>
      <c r="L1315" s="2"/>
      <c r="M1315" s="2"/>
      <c r="N1315" s="2"/>
      <c r="O1315" s="2"/>
      <c r="P1315" s="2"/>
      <c r="Q1315" s="2"/>
    </row>
    <row r="1316" spans="2:40" x14ac:dyDescent="0.25">
      <c r="F1316" s="2"/>
      <c r="G1316" s="2"/>
      <c r="H1316" s="2"/>
      <c r="I1316" s="2"/>
      <c r="J1316" s="2"/>
      <c r="K1316" s="2"/>
      <c r="L1316" s="2"/>
      <c r="M1316" s="2"/>
      <c r="N1316" s="2"/>
      <c r="O1316" s="2"/>
      <c r="P1316" s="2"/>
      <c r="Q1316" s="2"/>
    </row>
  </sheetData>
  <mergeCells count="10">
    <mergeCell ref="BK16:BL16"/>
    <mergeCell ref="BM16:BN16"/>
    <mergeCell ref="BD12:BE12"/>
    <mergeCell ref="BD3:BH3"/>
    <mergeCell ref="E1:H1"/>
    <mergeCell ref="I1:L1"/>
    <mergeCell ref="BJ3:BM3"/>
    <mergeCell ref="BD11:BE11"/>
    <mergeCell ref="BK4:BL4"/>
    <mergeCell ref="BM4:BN4"/>
  </mergeCells>
  <phoneticPr fontId="1" type="noConversion"/>
  <conditionalFormatting sqref="C1:AD1 C2:BA2 C3:Y3 C4:T7 T4:T1314 C8:Y11 C12:AH22 C23:AM662 D663:AM663 D1315:AZ1048576 AF1:AY1 AE1:AE1314 A1:B1048576 AT3:BA5 X4:Y7 AT6:AY11 BA6:BA11 AZ6:AZ12 AS12:BA16 AS17:AY17 AS18:BA22 AO23:BA1314 C664:AM1314">
    <cfRule type="cellIs" dxfId="40" priority="19" operator="equal">
      <formula>"OTT"</formula>
    </cfRule>
    <cfRule type="cellIs" dxfId="39" priority="33" operator="equal">
      <formula>"COL"</formula>
    </cfRule>
    <cfRule type="cellIs" dxfId="38" priority="34" operator="equal">
      <formula>"CHI"</formula>
    </cfRule>
    <cfRule type="cellIs" dxfId="37" priority="35" operator="equal">
      <formula>"CAR"</formula>
    </cfRule>
    <cfRule type="cellIs" dxfId="36" priority="36" operator="equal">
      <formula>"BUF"</formula>
    </cfRule>
    <cfRule type="cellIs" dxfId="35" priority="6" operator="equal">
      <formula>"WSH"</formula>
    </cfRule>
    <cfRule type="cellIs" dxfId="34" priority="7" operator="equal">
      <formula>"UTA"</formula>
    </cfRule>
    <cfRule type="cellIs" dxfId="33" priority="8" operator="equal">
      <formula>"TBL"</formula>
    </cfRule>
    <cfRule type="cellIs" dxfId="32" priority="9" operator="equal">
      <formula>"TOR"</formula>
    </cfRule>
    <cfRule type="cellIs" dxfId="31" priority="10" operator="equal">
      <formula>"WPG"</formula>
    </cfRule>
    <cfRule type="cellIs" dxfId="30" priority="11" operator="equal">
      <formula>"VAN"</formula>
    </cfRule>
    <cfRule type="cellIs" dxfId="29" priority="12" operator="equal">
      <formula>"VGK"</formula>
    </cfRule>
    <cfRule type="cellIs" dxfId="28" priority="13" operator="equal">
      <formula>"SEA"</formula>
    </cfRule>
    <cfRule type="cellIs" dxfId="27" priority="14" operator="equal">
      <formula>"STL"</formula>
    </cfRule>
    <cfRule type="cellIs" dxfId="26" priority="15" operator="equal">
      <formula>"SJS"</formula>
    </cfRule>
    <cfRule type="cellIs" dxfId="25" priority="16" operator="equal">
      <formula>"PHI"</formula>
    </cfRule>
    <cfRule type="cellIs" dxfId="24" priority="17" operator="equal">
      <formula>"LAK"</formula>
    </cfRule>
    <cfRule type="cellIs" dxfId="23" priority="18" operator="equal">
      <formula>"PIT"</formula>
    </cfRule>
    <cfRule type="cellIs" dxfId="22" priority="37" operator="equal">
      <formula>"ANA"</formula>
    </cfRule>
    <cfRule type="cellIs" dxfId="21" priority="20" operator="equal">
      <formula>"NSH"</formula>
    </cfRule>
    <cfRule type="cellIs" dxfId="20" priority="21" operator="equal">
      <formula>"MIN"</formula>
    </cfRule>
    <cfRule type="cellIs" dxfId="19" priority="22" operator="equal">
      <formula>"MTL"</formula>
    </cfRule>
    <cfRule type="cellIs" dxfId="18" priority="23" operator="equal">
      <formula>"NYR"</formula>
    </cfRule>
    <cfRule type="cellIs" dxfId="17" priority="24" operator="equal">
      <formula>"NJD"</formula>
    </cfRule>
    <cfRule type="cellIs" dxfId="16" priority="25" operator="equal">
      <formula>"NYI"</formula>
    </cfRule>
    <cfRule type="cellIs" dxfId="15" priority="26" operator="equal">
      <formula>"BOS"</formula>
    </cfRule>
    <cfRule type="cellIs" dxfId="14" priority="27" operator="equal">
      <formula>"FLA"</formula>
    </cfRule>
    <cfRule type="cellIs" dxfId="13" priority="28" operator="equal">
      <formula>"EDM"</formula>
    </cfRule>
    <cfRule type="cellIs" dxfId="12" priority="29" operator="equal">
      <formula>"DAL"</formula>
    </cfRule>
    <cfRule type="cellIs" dxfId="11" priority="30" operator="equal">
      <formula>"DET"</formula>
    </cfRule>
    <cfRule type="cellIs" dxfId="10" priority="31" operator="equal">
      <formula>"CBJ"</formula>
    </cfRule>
    <cfRule type="cellIs" dxfId="9" priority="32" operator="equal">
      <formula>"CGY"</formula>
    </cfRule>
  </conditionalFormatting>
  <conditionalFormatting sqref="T2:T1048576 S1">
    <cfRule type="colorScale" priority="5">
      <colorScale>
        <cfvo type="min"/>
        <cfvo type="max"/>
        <color rgb="FFFCFCFF"/>
        <color rgb="FFF8696B"/>
      </colorScale>
    </cfRule>
  </conditionalFormatting>
  <conditionalFormatting sqref="U1315:U1048576 T1 U2:V1314">
    <cfRule type="colorScale" priority="4">
      <colorScale>
        <cfvo type="min"/>
        <cfvo type="max"/>
        <color rgb="FFFCFCFF"/>
        <color rgb="FFF8696B"/>
      </colorScale>
    </cfRule>
  </conditionalFormatting>
  <conditionalFormatting sqref="W2:W1314 V1315:V1048576 U1">
    <cfRule type="colorScale" priority="3">
      <colorScale>
        <cfvo type="min"/>
        <cfvo type="max"/>
        <color rgb="FFFCFCFF"/>
        <color rgb="FFF8696B"/>
      </colorScale>
    </cfRule>
  </conditionalFormatting>
  <conditionalFormatting sqref="AC3:AD1314">
    <cfRule type="colorScale" priority="1">
      <colorScale>
        <cfvo type="min"/>
        <cfvo type="percentile" val="50"/>
        <cfvo type="max"/>
        <color rgb="FFF8696B"/>
        <color rgb="FFFFEB84"/>
        <color rgb="FF63BE7B"/>
      </colorScale>
    </cfRule>
  </conditionalFormatting>
  <conditionalFormatting sqref="AF1:AG1048576">
    <cfRule type="colorScale" priority="2">
      <colorScale>
        <cfvo type="min"/>
        <cfvo type="percentile" val="50"/>
        <cfvo type="max"/>
        <color rgb="FFFF5050"/>
        <color theme="9" tint="0.59999389629810485"/>
        <color rgb="FFFF5050"/>
      </colorScale>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K1" workbookViewId="0">
      <selection activeCell="BZ15" sqref="BZ15"/>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59</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50</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58</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59</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60</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54</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50</v>
      </c>
      <c r="AE117" s="2">
        <f>SUMIFS(DataRegularSeason20242025!$AA$3:$AA$1315,DataRegularSeason20242025!$B$3:$B$1315, "&lt;=" &amp; $A117, DataRegularSeason20242025!$D$3:$D$1315, AE$1)+SUMIFS(DataRegularSeason20242025!$AB$3:$AB$1315,DataRegularSeason20242025!$B$3:$B$1315, "&lt;=" &amp; $A117, DataRegularSeason20242025!$E$3:$E$1315, AE$1)</f>
        <v>64</v>
      </c>
      <c r="AF117" s="2">
        <f>SUMIFS(DataRegularSeason20242025!$AA$3:$AA$1315,DataRegularSeason20242025!$B$3:$B$1315, "&lt;=" &amp; $A117, DataRegularSeason20242025!$D$3:$D$1315, AF$1)+SUMIFS(DataRegularSeason20242025!$AB$3:$AB$1315,DataRegularSeason20242025!$B$3:$B$1315, "&lt;=" &amp; $A117, DataRegularSeason20242025!$E$3:$E$1315, AF$1)</f>
        <v>69</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58</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51</v>
      </c>
      <c r="L118" s="2">
        <f>SUMIFS(DataRegularSeason20242025!$AA$3:$AA$1315,DataRegularSeason20242025!$B$3:$B$1315, "&lt;=" &amp; $A118, DataRegularSeason20242025!$D$3:$D$1315, L$1)+SUMIFS(DataRegularSeason20242025!$AB$3:$AB$1315,DataRegularSeason20242025!$B$3:$B$1315, "&lt;=" &amp; $A118, DataRegularSeason20242025!$E$3:$E$1315, L$1)</f>
        <v>65</v>
      </c>
      <c r="M118" s="2">
        <f>SUMIFS(DataRegularSeason20242025!$AA$3:$AA$1315,DataRegularSeason20242025!$B$3:$B$1315, "&lt;=" &amp; $A118, DataRegularSeason20242025!$D$3:$D$1315, M$1)+SUMIFS(DataRegularSeason20242025!$AB$3:$AB$1315,DataRegularSeason20242025!$B$3:$B$1315, "&lt;=" &amp; $A118, DataRegularSeason20242025!$E$3:$E$1315, M$1)</f>
        <v>59</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60</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54</v>
      </c>
      <c r="V118" s="2">
        <f>SUMIFS(DataRegularSeason20242025!$AA$3:$AA$1315,DataRegularSeason20242025!$B$3:$B$1315, "&lt;=" &amp; $A118, DataRegularSeason20242025!$D$3:$D$1315, V$1)+SUMIFS(DataRegularSeason20242025!$AB$3:$AB$1315,DataRegularSeason20242025!$B$3:$B$1315, "&lt;=" &amp; $A118, DataRegularSeason20242025!$E$3:$E$1315, V$1)</f>
        <v>50</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34</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50</v>
      </c>
      <c r="AE118" s="2">
        <f>SUMIFS(DataRegularSeason20242025!$AA$3:$AA$1315,DataRegularSeason20242025!$B$3:$B$1315, "&lt;=" &amp; $A118, DataRegularSeason20242025!$D$3:$D$1315, AE$1)+SUMIFS(DataRegularSeason20242025!$AB$3:$AB$1315,DataRegularSeason20242025!$B$3:$B$1315, "&lt;=" &amp; $A118, DataRegularSeason20242025!$E$3:$E$1315, AE$1)</f>
        <v>64</v>
      </c>
      <c r="AF118" s="2">
        <f>SUMIFS(DataRegularSeason20242025!$AA$3:$AA$1315,DataRegularSeason20242025!$B$3:$B$1315, "&lt;=" &amp; $A118, DataRegularSeason20242025!$D$3:$D$1315, AF$1)+SUMIFS(DataRegularSeason20242025!$AB$3:$AB$1315,DataRegularSeason20242025!$B$3:$B$1315, "&lt;=" &amp; $A118, DataRegularSeason20242025!$E$3:$E$1315, AF$1)</f>
        <v>69</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46</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41</v>
      </c>
      <c r="E119" s="2">
        <f>SUMIFS(DataRegularSeason20242025!$AA$3:$AA$1315,DataRegularSeason20242025!$B$3:$B$1315, "&lt;=" &amp; $A119, DataRegularSeason20242025!$D$3:$D$1315, E$1)+SUMIFS(DataRegularSeason20242025!$AB$3:$AB$1315,DataRegularSeason20242025!$B$3:$B$1315, "&lt;=" &amp; $A119, DataRegularSeason20242025!$E$3:$E$1315, E$1)</f>
        <v>64</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35</v>
      </c>
      <c r="I119" s="2">
        <f>SUMIFS(DataRegularSeason20242025!$AA$3:$AA$1315,DataRegularSeason20242025!$B$3:$B$1315, "&lt;=" &amp; $A119, DataRegularSeason20242025!$D$3:$D$1315, I$1)+SUMIFS(DataRegularSeason20242025!$AB$3:$AB$1315,DataRegularSeason20242025!$B$3:$B$1315, "&lt;=" &amp; $A119, DataRegularSeason20242025!$E$3:$E$1315, I$1)</f>
        <v>58</v>
      </c>
      <c r="J119" s="2">
        <f>SUMIFS(DataRegularSeason20242025!$AA$3:$AA$1315,DataRegularSeason20242025!$B$3:$B$1315, "&lt;=" &amp; $A119, DataRegularSeason20242025!$D$3:$D$1315, J$1)+SUMIFS(DataRegularSeason20242025!$AB$3:$AB$1315,DataRegularSeason20242025!$B$3:$B$1315, "&lt;=" &amp; $A119, DataRegularSeason20242025!$E$3:$E$1315, J$1)</f>
        <v>63</v>
      </c>
      <c r="K119" s="2">
        <f>SUMIFS(DataRegularSeason20242025!$AA$3:$AA$1315,DataRegularSeason20242025!$B$3:$B$1315, "&lt;=" &amp; $A119, DataRegularSeason20242025!$D$3:$D$1315, K$1)+SUMIFS(DataRegularSeason20242025!$AB$3:$AB$1315,DataRegularSeason20242025!$B$3:$B$1315, "&lt;=" &amp; $A119, DataRegularSeason20242025!$E$3:$E$1315, K$1)</f>
        <v>51</v>
      </c>
      <c r="L119" s="2">
        <f>SUMIFS(DataRegularSeason20242025!$AA$3:$AA$1315,DataRegularSeason20242025!$B$3:$B$1315, "&lt;=" &amp; $A119, DataRegularSeason20242025!$D$3:$D$1315, L$1)+SUMIFS(DataRegularSeason20242025!$AB$3:$AB$1315,DataRegularSeason20242025!$B$3:$B$1315, "&lt;=" &amp; $A119, DataRegularSeason20242025!$E$3:$E$1315, L$1)</f>
        <v>65</v>
      </c>
      <c r="M119" s="2">
        <f>SUMIFS(DataRegularSeason20242025!$AA$3:$AA$1315,DataRegularSeason20242025!$B$3:$B$1315, "&lt;=" &amp; $A119, DataRegularSeason20242025!$D$3:$D$1315, M$1)+SUMIFS(DataRegularSeason20242025!$AB$3:$AB$1315,DataRegularSeason20242025!$B$3:$B$1315, "&lt;=" &amp; $A119, DataRegularSeason20242025!$E$3:$E$1315, M$1)</f>
        <v>59</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60</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49</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54</v>
      </c>
      <c r="V119" s="2">
        <f>SUMIFS(DataRegularSeason20242025!$AA$3:$AA$1315,DataRegularSeason20242025!$B$3:$B$1315, "&lt;=" &amp; $A119, DataRegularSeason20242025!$D$3:$D$1315, V$1)+SUMIFS(DataRegularSeason20242025!$AB$3:$AB$1315,DataRegularSeason20242025!$B$3:$B$1315, "&lt;=" &amp; $A119, DataRegularSeason20242025!$E$3:$E$1315, V$1)</f>
        <v>50</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34</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50</v>
      </c>
      <c r="AE119" s="2">
        <f>SUMIFS(DataRegularSeason20242025!$AA$3:$AA$1315,DataRegularSeason20242025!$B$3:$B$1315, "&lt;=" &amp; $A119, DataRegularSeason20242025!$D$3:$D$1315, AE$1)+SUMIFS(DataRegularSeason20242025!$AB$3:$AB$1315,DataRegularSeason20242025!$B$3:$B$1315, "&lt;=" &amp; $A119, DataRegularSeason20242025!$E$3:$E$1315, AE$1)</f>
        <v>64</v>
      </c>
      <c r="AF119" s="2">
        <f>SUMIFS(DataRegularSeason20242025!$AA$3:$AA$1315,DataRegularSeason20242025!$B$3:$B$1315, "&lt;=" &amp; $A119, DataRegularSeason20242025!$D$3:$D$1315, AF$1)+SUMIFS(DataRegularSeason20242025!$AB$3:$AB$1315,DataRegularSeason20242025!$B$3:$B$1315, "&lt;=" &amp; $A119, DataRegularSeason20242025!$E$3:$E$1315, AF$1)</f>
        <v>69</v>
      </c>
      <c r="AG119" s="2">
        <f>SUMIFS(DataRegularSeason20242025!$AA$3:$AA$1315,DataRegularSeason20242025!$B$3:$B$1315, "&lt;=" &amp; $A119, DataRegularSeason20242025!$D$3:$D$1315, AG$1)+SUMIFS(DataRegularSeason20242025!$AB$3:$AB$1315,DataRegularSeason20242025!$B$3:$B$1315, "&lt;=" &amp; $A119, DataRegularSeason20242025!$E$3:$E$1315, AG$1)</f>
        <v>71</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46</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41</v>
      </c>
      <c r="E120" s="2">
        <f>SUMIFS(DataRegularSeason20242025!$AA$3:$AA$1315,DataRegularSeason20242025!$B$3:$B$1315, "&lt;=" &amp; $A120, DataRegularSeason20242025!$D$3:$D$1315, E$1)+SUMIFS(DataRegularSeason20242025!$AB$3:$AB$1315,DataRegularSeason20242025!$B$3:$B$1315, "&lt;=" &amp; $A120, DataRegularSeason20242025!$E$3:$E$1315, E$1)</f>
        <v>64</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35</v>
      </c>
      <c r="I120" s="2">
        <f>SUMIFS(DataRegularSeason20242025!$AA$3:$AA$1315,DataRegularSeason20242025!$B$3:$B$1315, "&lt;=" &amp; $A120, DataRegularSeason20242025!$D$3:$D$1315, I$1)+SUMIFS(DataRegularSeason20242025!$AB$3:$AB$1315,DataRegularSeason20242025!$B$3:$B$1315, "&lt;=" &amp; $A120, DataRegularSeason20242025!$E$3:$E$1315, I$1)</f>
        <v>58</v>
      </c>
      <c r="J120" s="2">
        <f>SUMIFS(DataRegularSeason20242025!$AA$3:$AA$1315,DataRegularSeason20242025!$B$3:$B$1315, "&lt;=" &amp; $A120, DataRegularSeason20242025!$D$3:$D$1315, J$1)+SUMIFS(DataRegularSeason20242025!$AB$3:$AB$1315,DataRegularSeason20242025!$B$3:$B$1315, "&lt;=" &amp; $A120, DataRegularSeason20242025!$E$3:$E$1315, J$1)</f>
        <v>63</v>
      </c>
      <c r="K120" s="2">
        <f>SUMIFS(DataRegularSeason20242025!$AA$3:$AA$1315,DataRegularSeason20242025!$B$3:$B$1315, "&lt;=" &amp; $A120, DataRegularSeason20242025!$D$3:$D$1315, K$1)+SUMIFS(DataRegularSeason20242025!$AB$3:$AB$1315,DataRegularSeason20242025!$B$3:$B$1315, "&lt;=" &amp; $A120, DataRegularSeason20242025!$E$3:$E$1315, K$1)</f>
        <v>51</v>
      </c>
      <c r="L120" s="2">
        <f>SUMIFS(DataRegularSeason20242025!$AA$3:$AA$1315,DataRegularSeason20242025!$B$3:$B$1315, "&lt;=" &amp; $A120, DataRegularSeason20242025!$D$3:$D$1315, L$1)+SUMIFS(DataRegularSeason20242025!$AB$3:$AB$1315,DataRegularSeason20242025!$B$3:$B$1315, "&lt;=" &amp; $A120, DataRegularSeason20242025!$E$3:$E$1315, L$1)</f>
        <v>65</v>
      </c>
      <c r="M120" s="2">
        <f>SUMIFS(DataRegularSeason20242025!$AA$3:$AA$1315,DataRegularSeason20242025!$B$3:$B$1315, "&lt;=" &amp; $A120, DataRegularSeason20242025!$D$3:$D$1315, M$1)+SUMIFS(DataRegularSeason20242025!$AB$3:$AB$1315,DataRegularSeason20242025!$B$3:$B$1315, "&lt;=" &amp; $A120, DataRegularSeason20242025!$E$3:$E$1315, M$1)</f>
        <v>59</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60</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62</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49</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54</v>
      </c>
      <c r="V120" s="2">
        <f>SUMIFS(DataRegularSeason20242025!$AA$3:$AA$1315,DataRegularSeason20242025!$B$3:$B$1315, "&lt;=" &amp; $A120, DataRegularSeason20242025!$D$3:$D$1315, V$1)+SUMIFS(DataRegularSeason20242025!$AB$3:$AB$1315,DataRegularSeason20242025!$B$3:$B$1315, "&lt;=" &amp; $A120, DataRegularSeason20242025!$E$3:$E$1315, V$1)</f>
        <v>50</v>
      </c>
      <c r="W120" s="2">
        <f>SUMIFS(DataRegularSeason20242025!$AA$3:$AA$1315,DataRegularSeason20242025!$B$3:$B$1315, "&lt;=" &amp; $A120, DataRegularSeason20242025!$D$3:$D$1315, W$1)+SUMIFS(DataRegularSeason20242025!$AB$3:$AB$1315,DataRegularSeason20242025!$B$3:$B$1315, "&lt;=" &amp; $A120, DataRegularSeason20242025!$E$3:$E$1315, W$1)</f>
        <v>48</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34</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49</v>
      </c>
      <c r="AD120" s="2">
        <f>SUMIFS(DataRegularSeason20242025!$AA$3:$AA$1315,DataRegularSeason20242025!$B$3:$B$1315, "&lt;=" &amp; $A120, DataRegularSeason20242025!$D$3:$D$1315, AD$1)+SUMIFS(DataRegularSeason20242025!$AB$3:$AB$1315,DataRegularSeason20242025!$B$3:$B$1315, "&lt;=" &amp; $A120, DataRegularSeason20242025!$E$3:$E$1315, AD$1)</f>
        <v>50</v>
      </c>
      <c r="AE120" s="2">
        <f>SUMIFS(DataRegularSeason20242025!$AA$3:$AA$1315,DataRegularSeason20242025!$B$3:$B$1315, "&lt;=" &amp; $A120, DataRegularSeason20242025!$D$3:$D$1315, AE$1)+SUMIFS(DataRegularSeason20242025!$AB$3:$AB$1315,DataRegularSeason20242025!$B$3:$B$1315, "&lt;=" &amp; $A120, DataRegularSeason20242025!$E$3:$E$1315, AE$1)</f>
        <v>64</v>
      </c>
      <c r="AF120" s="2">
        <f>SUMIFS(DataRegularSeason20242025!$AA$3:$AA$1315,DataRegularSeason20242025!$B$3:$B$1315, "&lt;=" &amp; $A120, DataRegularSeason20242025!$D$3:$D$1315, AF$1)+SUMIFS(DataRegularSeason20242025!$AB$3:$AB$1315,DataRegularSeason20242025!$B$3:$B$1315, "&lt;=" &amp; $A120, DataRegularSeason20242025!$E$3:$E$1315, AF$1)</f>
        <v>69</v>
      </c>
      <c r="AG120" s="2">
        <f>SUMIFS(DataRegularSeason20242025!$AA$3:$AA$1315,DataRegularSeason20242025!$B$3:$B$1315, "&lt;=" &amp; $A120, DataRegularSeason20242025!$D$3:$D$1315, AG$1)+SUMIFS(DataRegularSeason20242025!$AB$3:$AB$1315,DataRegularSeason20242025!$B$3:$B$1315, "&lt;=" &amp; $A120, DataRegularSeason20242025!$E$3:$E$1315, AG$1)</f>
        <v>71</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46</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41</v>
      </c>
      <c r="E121" s="2">
        <f>SUMIFS(DataRegularSeason20242025!$AA$3:$AA$1315,DataRegularSeason20242025!$B$3:$B$1315, "&lt;=" &amp; $A121, DataRegularSeason20242025!$D$3:$D$1315, E$1)+SUMIFS(DataRegularSeason20242025!$AB$3:$AB$1315,DataRegularSeason20242025!$B$3:$B$1315, "&lt;=" &amp; $A121, DataRegularSeason20242025!$E$3:$E$1315, E$1)</f>
        <v>64</v>
      </c>
      <c r="F121" s="2">
        <f>SUMIFS(DataRegularSeason20242025!$AA$3:$AA$1315,DataRegularSeason20242025!$B$3:$B$1315, "&lt;=" &amp; $A121, DataRegularSeason20242025!$D$3:$D$1315, F$1)+SUMIFS(DataRegularSeason20242025!$AB$3:$AB$1315,DataRegularSeason20242025!$B$3:$B$1315, "&lt;=" &amp; $A121, DataRegularSeason20242025!$E$3:$E$1315, F$1)</f>
        <v>55</v>
      </c>
      <c r="G121" s="2">
        <f>SUMIFS(DataRegularSeason20242025!$AA$3:$AA$1315,DataRegularSeason20242025!$B$3:$B$1315, "&lt;=" &amp; $A121, DataRegularSeason20242025!$D$3:$D$1315, G$1)+SUMIFS(DataRegularSeason20242025!$AB$3:$AB$1315,DataRegularSeason20242025!$B$3:$B$1315, "&lt;=" &amp; $A121, DataRegularSeason20242025!$E$3:$E$1315, G$1)</f>
        <v>55</v>
      </c>
      <c r="H121" s="2">
        <f>SUMIFS(DataRegularSeason20242025!$AA$3:$AA$1315,DataRegularSeason20242025!$B$3:$B$1315, "&lt;=" &amp; $A121, DataRegularSeason20242025!$D$3:$D$1315, H$1)+SUMIFS(DataRegularSeason20242025!$AB$3:$AB$1315,DataRegularSeason20242025!$B$3:$B$1315, "&lt;=" &amp; $A121, DataRegularSeason20242025!$E$3:$E$1315, H$1)</f>
        <v>35</v>
      </c>
      <c r="I121" s="2">
        <f>SUMIFS(DataRegularSeason20242025!$AA$3:$AA$1315,DataRegularSeason20242025!$B$3:$B$1315, "&lt;=" &amp; $A121, DataRegularSeason20242025!$D$3:$D$1315, I$1)+SUMIFS(DataRegularSeason20242025!$AB$3:$AB$1315,DataRegularSeason20242025!$B$3:$B$1315, "&lt;=" &amp; $A121, DataRegularSeason20242025!$E$3:$E$1315, I$1)</f>
        <v>58</v>
      </c>
      <c r="J121" s="2">
        <f>SUMIFS(DataRegularSeason20242025!$AA$3:$AA$1315,DataRegularSeason20242025!$B$3:$B$1315, "&lt;=" &amp; $A121, DataRegularSeason20242025!$D$3:$D$1315, J$1)+SUMIFS(DataRegularSeason20242025!$AB$3:$AB$1315,DataRegularSeason20242025!$B$3:$B$1315, "&lt;=" &amp; $A121, DataRegularSeason20242025!$E$3:$E$1315, J$1)</f>
        <v>63</v>
      </c>
      <c r="K121" s="2">
        <f>SUMIFS(DataRegularSeason20242025!$AA$3:$AA$1315,DataRegularSeason20242025!$B$3:$B$1315, "&lt;=" &amp; $A121, DataRegularSeason20242025!$D$3:$D$1315, K$1)+SUMIFS(DataRegularSeason20242025!$AB$3:$AB$1315,DataRegularSeason20242025!$B$3:$B$1315, "&lt;=" &amp; $A121, DataRegularSeason20242025!$E$3:$E$1315, K$1)</f>
        <v>51</v>
      </c>
      <c r="L121" s="2">
        <f>SUMIFS(DataRegularSeason20242025!$AA$3:$AA$1315,DataRegularSeason20242025!$B$3:$B$1315, "&lt;=" &amp; $A121, DataRegularSeason20242025!$D$3:$D$1315, L$1)+SUMIFS(DataRegularSeason20242025!$AB$3:$AB$1315,DataRegularSeason20242025!$B$3:$B$1315, "&lt;=" &amp; $A121, DataRegularSeason20242025!$E$3:$E$1315, L$1)</f>
        <v>65</v>
      </c>
      <c r="M121" s="2">
        <f>SUMIFS(DataRegularSeason20242025!$AA$3:$AA$1315,DataRegularSeason20242025!$B$3:$B$1315, "&lt;=" &amp; $A121, DataRegularSeason20242025!$D$3:$D$1315, M$1)+SUMIFS(DataRegularSeason20242025!$AB$3:$AB$1315,DataRegularSeason20242025!$B$3:$B$1315, "&lt;=" &amp; $A121, DataRegularSeason20242025!$E$3:$E$1315, M$1)</f>
        <v>59</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60</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62</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49</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54</v>
      </c>
      <c r="V121" s="2">
        <f>SUMIFS(DataRegularSeason20242025!$AA$3:$AA$1315,DataRegularSeason20242025!$B$3:$B$1315, "&lt;=" &amp; $A121, DataRegularSeason20242025!$D$3:$D$1315, V$1)+SUMIFS(DataRegularSeason20242025!$AB$3:$AB$1315,DataRegularSeason20242025!$B$3:$B$1315, "&lt;=" &amp; $A121, DataRegularSeason20242025!$E$3:$E$1315, V$1)</f>
        <v>50</v>
      </c>
      <c r="W121" s="2">
        <f>SUMIFS(DataRegularSeason20242025!$AA$3:$AA$1315,DataRegularSeason20242025!$B$3:$B$1315, "&lt;=" &amp; $A121, DataRegularSeason20242025!$D$3:$D$1315, W$1)+SUMIFS(DataRegularSeason20242025!$AB$3:$AB$1315,DataRegularSeason20242025!$B$3:$B$1315, "&lt;=" &amp; $A121, DataRegularSeason20242025!$E$3:$E$1315, W$1)</f>
        <v>48</v>
      </c>
      <c r="X121" s="2">
        <f>SUMIFS(DataRegularSeason20242025!$AA$3:$AA$1315,DataRegularSeason20242025!$B$3:$B$1315, "&lt;=" &amp; $A121, DataRegularSeason20242025!$D$3:$D$1315, X$1)+SUMIFS(DataRegularSeason20242025!$AB$3:$AB$1315,DataRegularSeason20242025!$B$3:$B$1315, "&lt;=" &amp; $A121, DataRegularSeason20242025!$E$3:$E$1315, X$1)</f>
        <v>47</v>
      </c>
      <c r="Y121" s="2">
        <f>SUMIFS(DataRegularSeason20242025!$AA$3:$AA$1315,DataRegularSeason20242025!$B$3:$B$1315, "&lt;=" &amp; $A121, DataRegularSeason20242025!$D$3:$D$1315, Y$1)+SUMIFS(DataRegularSeason20242025!$AB$3:$AB$1315,DataRegularSeason20242025!$B$3:$B$1315, "&lt;=" &amp; $A121, DataRegularSeason20242025!$E$3:$E$1315, Y$1)</f>
        <v>34</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55</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49</v>
      </c>
      <c r="AD121" s="2">
        <f>SUMIFS(DataRegularSeason20242025!$AA$3:$AA$1315,DataRegularSeason20242025!$B$3:$B$1315, "&lt;=" &amp; $A121, DataRegularSeason20242025!$D$3:$D$1315, AD$1)+SUMIFS(DataRegularSeason20242025!$AB$3:$AB$1315,DataRegularSeason20242025!$B$3:$B$1315, "&lt;=" &amp; $A121, DataRegularSeason20242025!$E$3:$E$1315, AD$1)</f>
        <v>50</v>
      </c>
      <c r="AE121" s="2">
        <f>SUMIFS(DataRegularSeason20242025!$AA$3:$AA$1315,DataRegularSeason20242025!$B$3:$B$1315, "&lt;=" &amp; $A121, DataRegularSeason20242025!$D$3:$D$1315, AE$1)+SUMIFS(DataRegularSeason20242025!$AB$3:$AB$1315,DataRegularSeason20242025!$B$3:$B$1315, "&lt;=" &amp; $A121, DataRegularSeason20242025!$E$3:$E$1315, AE$1)</f>
        <v>64</v>
      </c>
      <c r="AF121" s="2">
        <f>SUMIFS(DataRegularSeason20242025!$AA$3:$AA$1315,DataRegularSeason20242025!$B$3:$B$1315, "&lt;=" &amp; $A121, DataRegularSeason20242025!$D$3:$D$1315, AF$1)+SUMIFS(DataRegularSeason20242025!$AB$3:$AB$1315,DataRegularSeason20242025!$B$3:$B$1315, "&lt;=" &amp; $A121, DataRegularSeason20242025!$E$3:$E$1315, AF$1)</f>
        <v>69</v>
      </c>
      <c r="AG121" s="2">
        <f>SUMIFS(DataRegularSeason20242025!$AA$3:$AA$1315,DataRegularSeason20242025!$B$3:$B$1315, "&lt;=" &amp; $A121, DataRegularSeason20242025!$D$3:$D$1315, AG$1)+SUMIFS(DataRegularSeason20242025!$AB$3:$AB$1315,DataRegularSeason20242025!$B$3:$B$1315, "&lt;=" &amp; $A121, DataRegularSeason20242025!$E$3:$E$1315, AG$1)</f>
        <v>71</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46</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41</v>
      </c>
      <c r="E122" s="2">
        <f>SUMIFS(DataRegularSeason20242025!$AA$3:$AA$1315,DataRegularSeason20242025!$B$3:$B$1315, "&lt;=" &amp; $A122, DataRegularSeason20242025!$D$3:$D$1315, E$1)+SUMIFS(DataRegularSeason20242025!$AB$3:$AB$1315,DataRegularSeason20242025!$B$3:$B$1315, "&lt;=" &amp; $A122, DataRegularSeason20242025!$E$3:$E$1315, E$1)</f>
        <v>64</v>
      </c>
      <c r="F122" s="2">
        <f>SUMIFS(DataRegularSeason20242025!$AA$3:$AA$1315,DataRegularSeason20242025!$B$3:$B$1315, "&lt;=" &amp; $A122, DataRegularSeason20242025!$D$3:$D$1315, F$1)+SUMIFS(DataRegularSeason20242025!$AB$3:$AB$1315,DataRegularSeason20242025!$B$3:$B$1315, "&lt;=" &amp; $A122, DataRegularSeason20242025!$E$3:$E$1315, F$1)</f>
        <v>55</v>
      </c>
      <c r="G122" s="2">
        <f>SUMIFS(DataRegularSeason20242025!$AA$3:$AA$1315,DataRegularSeason20242025!$B$3:$B$1315, "&lt;=" &amp; $A122, DataRegularSeason20242025!$D$3:$D$1315, G$1)+SUMIFS(DataRegularSeason20242025!$AB$3:$AB$1315,DataRegularSeason20242025!$B$3:$B$1315, "&lt;=" &amp; $A122, DataRegularSeason20242025!$E$3:$E$1315, G$1)</f>
        <v>55</v>
      </c>
      <c r="H122" s="2">
        <f>SUMIFS(DataRegularSeason20242025!$AA$3:$AA$1315,DataRegularSeason20242025!$B$3:$B$1315, "&lt;=" &amp; $A122, DataRegularSeason20242025!$D$3:$D$1315, H$1)+SUMIFS(DataRegularSeason20242025!$AB$3:$AB$1315,DataRegularSeason20242025!$B$3:$B$1315, "&lt;=" &amp; $A122, DataRegularSeason20242025!$E$3:$E$1315, H$1)</f>
        <v>35</v>
      </c>
      <c r="I122" s="2">
        <f>SUMIFS(DataRegularSeason20242025!$AA$3:$AA$1315,DataRegularSeason20242025!$B$3:$B$1315, "&lt;=" &amp; $A122, DataRegularSeason20242025!$D$3:$D$1315, I$1)+SUMIFS(DataRegularSeason20242025!$AB$3:$AB$1315,DataRegularSeason20242025!$B$3:$B$1315, "&lt;=" &amp; $A122, DataRegularSeason20242025!$E$3:$E$1315, I$1)</f>
        <v>58</v>
      </c>
      <c r="J122" s="2">
        <f>SUMIFS(DataRegularSeason20242025!$AA$3:$AA$1315,DataRegularSeason20242025!$B$3:$B$1315, "&lt;=" &amp; $A122, DataRegularSeason20242025!$D$3:$D$1315, J$1)+SUMIFS(DataRegularSeason20242025!$AB$3:$AB$1315,DataRegularSeason20242025!$B$3:$B$1315, "&lt;=" &amp; $A122, DataRegularSeason20242025!$E$3:$E$1315, J$1)</f>
        <v>63</v>
      </c>
      <c r="K122" s="2">
        <f>SUMIFS(DataRegularSeason20242025!$AA$3:$AA$1315,DataRegularSeason20242025!$B$3:$B$1315, "&lt;=" &amp; $A122, DataRegularSeason20242025!$D$3:$D$1315, K$1)+SUMIFS(DataRegularSeason20242025!$AB$3:$AB$1315,DataRegularSeason20242025!$B$3:$B$1315, "&lt;=" &amp; $A122, DataRegularSeason20242025!$E$3:$E$1315, K$1)</f>
        <v>51</v>
      </c>
      <c r="L122" s="2">
        <f>SUMIFS(DataRegularSeason20242025!$AA$3:$AA$1315,DataRegularSeason20242025!$B$3:$B$1315, "&lt;=" &amp; $A122, DataRegularSeason20242025!$D$3:$D$1315, L$1)+SUMIFS(DataRegularSeason20242025!$AB$3:$AB$1315,DataRegularSeason20242025!$B$3:$B$1315, "&lt;=" &amp; $A122, DataRegularSeason20242025!$E$3:$E$1315, L$1)</f>
        <v>65</v>
      </c>
      <c r="M122" s="2">
        <f>SUMIFS(DataRegularSeason20242025!$AA$3:$AA$1315,DataRegularSeason20242025!$B$3:$B$1315, "&lt;=" &amp; $A122, DataRegularSeason20242025!$D$3:$D$1315, M$1)+SUMIFS(DataRegularSeason20242025!$AB$3:$AB$1315,DataRegularSeason20242025!$B$3:$B$1315, "&lt;=" &amp; $A122, DataRegularSeason20242025!$E$3:$E$1315, M$1)</f>
        <v>59</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60</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62</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49</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54</v>
      </c>
      <c r="V122" s="2">
        <f>SUMIFS(DataRegularSeason20242025!$AA$3:$AA$1315,DataRegularSeason20242025!$B$3:$B$1315, "&lt;=" &amp; $A122, DataRegularSeason20242025!$D$3:$D$1315, V$1)+SUMIFS(DataRegularSeason20242025!$AB$3:$AB$1315,DataRegularSeason20242025!$B$3:$B$1315, "&lt;=" &amp; $A122, DataRegularSeason20242025!$E$3:$E$1315, V$1)</f>
        <v>50</v>
      </c>
      <c r="W122" s="2">
        <f>SUMIFS(DataRegularSeason20242025!$AA$3:$AA$1315,DataRegularSeason20242025!$B$3:$B$1315, "&lt;=" &amp; $A122, DataRegularSeason20242025!$D$3:$D$1315, W$1)+SUMIFS(DataRegularSeason20242025!$AB$3:$AB$1315,DataRegularSeason20242025!$B$3:$B$1315, "&lt;=" &amp; $A122, DataRegularSeason20242025!$E$3:$E$1315, W$1)</f>
        <v>48</v>
      </c>
      <c r="X122" s="2">
        <f>SUMIFS(DataRegularSeason20242025!$AA$3:$AA$1315,DataRegularSeason20242025!$B$3:$B$1315, "&lt;=" &amp; $A122, DataRegularSeason20242025!$D$3:$D$1315, X$1)+SUMIFS(DataRegularSeason20242025!$AB$3:$AB$1315,DataRegularSeason20242025!$B$3:$B$1315, "&lt;=" &amp; $A122, DataRegularSeason20242025!$E$3:$E$1315, X$1)</f>
        <v>47</v>
      </c>
      <c r="Y122" s="2">
        <f>SUMIFS(DataRegularSeason20242025!$AA$3:$AA$1315,DataRegularSeason20242025!$B$3:$B$1315, "&lt;=" &amp; $A122, DataRegularSeason20242025!$D$3:$D$1315, Y$1)+SUMIFS(DataRegularSeason20242025!$AB$3:$AB$1315,DataRegularSeason20242025!$B$3:$B$1315, "&lt;=" &amp; $A122, DataRegularSeason20242025!$E$3:$E$1315, Y$1)</f>
        <v>34</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55</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49</v>
      </c>
      <c r="AD122" s="2">
        <f>SUMIFS(DataRegularSeason20242025!$AA$3:$AA$1315,DataRegularSeason20242025!$B$3:$B$1315, "&lt;=" &amp; $A122, DataRegularSeason20242025!$D$3:$D$1315, AD$1)+SUMIFS(DataRegularSeason20242025!$AB$3:$AB$1315,DataRegularSeason20242025!$B$3:$B$1315, "&lt;=" &amp; $A122, DataRegularSeason20242025!$E$3:$E$1315, AD$1)</f>
        <v>50</v>
      </c>
      <c r="AE122" s="2">
        <f>SUMIFS(DataRegularSeason20242025!$AA$3:$AA$1315,DataRegularSeason20242025!$B$3:$B$1315, "&lt;=" &amp; $A122, DataRegularSeason20242025!$D$3:$D$1315, AE$1)+SUMIFS(DataRegularSeason20242025!$AB$3:$AB$1315,DataRegularSeason20242025!$B$3:$B$1315, "&lt;=" &amp; $A122, DataRegularSeason20242025!$E$3:$E$1315, AE$1)</f>
        <v>64</v>
      </c>
      <c r="AF122" s="2">
        <f>SUMIFS(DataRegularSeason20242025!$AA$3:$AA$1315,DataRegularSeason20242025!$B$3:$B$1315, "&lt;=" &amp; $A122, DataRegularSeason20242025!$D$3:$D$1315, AF$1)+SUMIFS(DataRegularSeason20242025!$AB$3:$AB$1315,DataRegularSeason20242025!$B$3:$B$1315, "&lt;=" &amp; $A122, DataRegularSeason20242025!$E$3:$E$1315, AF$1)</f>
        <v>69</v>
      </c>
      <c r="AG122" s="2">
        <f>SUMIFS(DataRegularSeason20242025!$AA$3:$AA$1315,DataRegularSeason20242025!$B$3:$B$1315, "&lt;=" &amp; $A122, DataRegularSeason20242025!$D$3:$D$1315, AG$1)+SUMIFS(DataRegularSeason20242025!$AB$3:$AB$1315,DataRegularSeason20242025!$B$3:$B$1315, "&lt;=" &amp; $A122, DataRegularSeason20242025!$E$3:$E$1315, AG$1)</f>
        <v>71</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46</v>
      </c>
      <c r="C123" s="2">
        <f>SUMIFS(DataRegularSeason20242025!$AA$3:$AA$1315,DataRegularSeason20242025!$B$3:$B$1315, "&lt;=" &amp; $A123, DataRegularSeason20242025!$D$3:$D$1315, C$1)+SUMIFS(DataRegularSeason20242025!$AB$3:$AB$1315,DataRegularSeason20242025!$B$3:$B$1315, "&lt;=" &amp; $A123, DataRegularSeason20242025!$E$3:$E$1315, C$1)</f>
        <v>56</v>
      </c>
      <c r="D123" s="2">
        <f>SUMIFS(DataRegularSeason20242025!$AA$3:$AA$1315,DataRegularSeason20242025!$B$3:$B$1315, "&lt;=" &amp; $A123, DataRegularSeason20242025!$D$3:$D$1315, D$1)+SUMIFS(DataRegularSeason20242025!$AB$3:$AB$1315,DataRegularSeason20242025!$B$3:$B$1315, "&lt;=" &amp; $A123, DataRegularSeason20242025!$E$3:$E$1315, D$1)</f>
        <v>41</v>
      </c>
      <c r="E123" s="2">
        <f>SUMIFS(DataRegularSeason20242025!$AA$3:$AA$1315,DataRegularSeason20242025!$B$3:$B$1315, "&lt;=" &amp; $A123, DataRegularSeason20242025!$D$3:$D$1315, E$1)+SUMIFS(DataRegularSeason20242025!$AB$3:$AB$1315,DataRegularSeason20242025!$B$3:$B$1315, "&lt;=" &amp; $A123, DataRegularSeason20242025!$E$3:$E$1315, E$1)</f>
        <v>64</v>
      </c>
      <c r="F123" s="2">
        <f>SUMIFS(DataRegularSeason20242025!$AA$3:$AA$1315,DataRegularSeason20242025!$B$3:$B$1315, "&lt;=" &amp; $A123, DataRegularSeason20242025!$D$3:$D$1315, F$1)+SUMIFS(DataRegularSeason20242025!$AB$3:$AB$1315,DataRegularSeason20242025!$B$3:$B$1315, "&lt;=" &amp; $A123, DataRegularSeason20242025!$E$3:$E$1315, F$1)</f>
        <v>55</v>
      </c>
      <c r="G123" s="2">
        <f>SUMIFS(DataRegularSeason20242025!$AA$3:$AA$1315,DataRegularSeason20242025!$B$3:$B$1315, "&lt;=" &amp; $A123, DataRegularSeason20242025!$D$3:$D$1315, G$1)+SUMIFS(DataRegularSeason20242025!$AB$3:$AB$1315,DataRegularSeason20242025!$B$3:$B$1315, "&lt;=" &amp; $A123, DataRegularSeason20242025!$E$3:$E$1315, G$1)</f>
        <v>55</v>
      </c>
      <c r="H123" s="2">
        <f>SUMIFS(DataRegularSeason20242025!$AA$3:$AA$1315,DataRegularSeason20242025!$B$3:$B$1315, "&lt;=" &amp; $A123, DataRegularSeason20242025!$D$3:$D$1315, H$1)+SUMIFS(DataRegularSeason20242025!$AB$3:$AB$1315,DataRegularSeason20242025!$B$3:$B$1315, "&lt;=" &amp; $A123, DataRegularSeason20242025!$E$3:$E$1315, H$1)</f>
        <v>35</v>
      </c>
      <c r="I123" s="2">
        <f>SUMIFS(DataRegularSeason20242025!$AA$3:$AA$1315,DataRegularSeason20242025!$B$3:$B$1315, "&lt;=" &amp; $A123, DataRegularSeason20242025!$D$3:$D$1315, I$1)+SUMIFS(DataRegularSeason20242025!$AB$3:$AB$1315,DataRegularSeason20242025!$B$3:$B$1315, "&lt;=" &amp; $A123, DataRegularSeason20242025!$E$3:$E$1315, I$1)</f>
        <v>58</v>
      </c>
      <c r="J123" s="2">
        <f>SUMIFS(DataRegularSeason20242025!$AA$3:$AA$1315,DataRegularSeason20242025!$B$3:$B$1315, "&lt;=" &amp; $A123, DataRegularSeason20242025!$D$3:$D$1315, J$1)+SUMIFS(DataRegularSeason20242025!$AB$3:$AB$1315,DataRegularSeason20242025!$B$3:$B$1315, "&lt;=" &amp; $A123, DataRegularSeason20242025!$E$3:$E$1315, J$1)</f>
        <v>63</v>
      </c>
      <c r="K123" s="2">
        <f>SUMIFS(DataRegularSeason20242025!$AA$3:$AA$1315,DataRegularSeason20242025!$B$3:$B$1315, "&lt;=" &amp; $A123, DataRegularSeason20242025!$D$3:$D$1315, K$1)+SUMIFS(DataRegularSeason20242025!$AB$3:$AB$1315,DataRegularSeason20242025!$B$3:$B$1315, "&lt;=" &amp; $A123, DataRegularSeason20242025!$E$3:$E$1315, K$1)</f>
        <v>51</v>
      </c>
      <c r="L123" s="2">
        <f>SUMIFS(DataRegularSeason20242025!$AA$3:$AA$1315,DataRegularSeason20242025!$B$3:$B$1315, "&lt;=" &amp; $A123, DataRegularSeason20242025!$D$3:$D$1315, L$1)+SUMIFS(DataRegularSeason20242025!$AB$3:$AB$1315,DataRegularSeason20242025!$B$3:$B$1315, "&lt;=" &amp; $A123, DataRegularSeason20242025!$E$3:$E$1315, L$1)</f>
        <v>65</v>
      </c>
      <c r="M123" s="2">
        <f>SUMIFS(DataRegularSeason20242025!$AA$3:$AA$1315,DataRegularSeason20242025!$B$3:$B$1315, "&lt;=" &amp; $A123, DataRegularSeason20242025!$D$3:$D$1315, M$1)+SUMIFS(DataRegularSeason20242025!$AB$3:$AB$1315,DataRegularSeason20242025!$B$3:$B$1315, "&lt;=" &amp; $A123, DataRegularSeason20242025!$E$3:$E$1315, M$1)</f>
        <v>59</v>
      </c>
      <c r="N123" s="2">
        <f>SUMIFS(DataRegularSeason20242025!$AA$3:$AA$1315,DataRegularSeason20242025!$B$3:$B$1315, "&lt;=" &amp; $A123, DataRegularSeason20242025!$D$3:$D$1315, N$1)+SUMIFS(DataRegularSeason20242025!$AB$3:$AB$1315,DataRegularSeason20242025!$B$3:$B$1315, "&lt;=" &amp; $A123, DataRegularSeason20242025!$E$3:$E$1315, N$1)</f>
        <v>58</v>
      </c>
      <c r="O123" s="2">
        <f>SUMIFS(DataRegularSeason20242025!$AA$3:$AA$1315,DataRegularSeason20242025!$B$3:$B$1315, "&lt;=" &amp; $A123, DataRegularSeason20242025!$D$3:$D$1315, O$1)+SUMIFS(DataRegularSeason20242025!$AB$3:$AB$1315,DataRegularSeason20242025!$B$3:$B$1315, "&lt;=" &amp; $A123, DataRegularSeason20242025!$E$3:$E$1315, O$1)</f>
        <v>60</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62</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49</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54</v>
      </c>
      <c r="V123" s="2">
        <f>SUMIFS(DataRegularSeason20242025!$AA$3:$AA$1315,DataRegularSeason20242025!$B$3:$B$1315, "&lt;=" &amp; $A123, DataRegularSeason20242025!$D$3:$D$1315, V$1)+SUMIFS(DataRegularSeason20242025!$AB$3:$AB$1315,DataRegularSeason20242025!$B$3:$B$1315, "&lt;=" &amp; $A123, DataRegularSeason20242025!$E$3:$E$1315, V$1)</f>
        <v>50</v>
      </c>
      <c r="W123" s="2">
        <f>SUMIFS(DataRegularSeason20242025!$AA$3:$AA$1315,DataRegularSeason20242025!$B$3:$B$1315, "&lt;=" &amp; $A123, DataRegularSeason20242025!$D$3:$D$1315, W$1)+SUMIFS(DataRegularSeason20242025!$AB$3:$AB$1315,DataRegularSeason20242025!$B$3:$B$1315, "&lt;=" &amp; $A123, DataRegularSeason20242025!$E$3:$E$1315, W$1)</f>
        <v>48</v>
      </c>
      <c r="X123" s="2">
        <f>SUMIFS(DataRegularSeason20242025!$AA$3:$AA$1315,DataRegularSeason20242025!$B$3:$B$1315, "&lt;=" &amp; $A123, DataRegularSeason20242025!$D$3:$D$1315, X$1)+SUMIFS(DataRegularSeason20242025!$AB$3:$AB$1315,DataRegularSeason20242025!$B$3:$B$1315, "&lt;=" &amp; $A123, DataRegularSeason20242025!$E$3:$E$1315, X$1)</f>
        <v>47</v>
      </c>
      <c r="Y123" s="2">
        <f>SUMIFS(DataRegularSeason20242025!$AA$3:$AA$1315,DataRegularSeason20242025!$B$3:$B$1315, "&lt;=" &amp; $A123, DataRegularSeason20242025!$D$3:$D$1315, Y$1)+SUMIFS(DataRegularSeason20242025!$AB$3:$AB$1315,DataRegularSeason20242025!$B$3:$B$1315, "&lt;=" &amp; $A123, DataRegularSeason20242025!$E$3:$E$1315, Y$1)</f>
        <v>34</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55</v>
      </c>
      <c r="AB123" s="2">
        <f>SUMIFS(DataRegularSeason20242025!$AA$3:$AA$1315,DataRegularSeason20242025!$B$3:$B$1315, "&lt;=" &amp; $A123, DataRegularSeason20242025!$D$3:$D$1315, AB$1)+SUMIFS(DataRegularSeason20242025!$AB$3:$AB$1315,DataRegularSeason20242025!$B$3:$B$1315, "&lt;=" &amp; $A123, DataRegularSeason20242025!$E$3:$E$1315, AB$1)</f>
        <v>62</v>
      </c>
      <c r="AC123" s="2">
        <f>SUMIFS(DataRegularSeason20242025!$AA$3:$AA$1315,DataRegularSeason20242025!$B$3:$B$1315, "&lt;=" &amp; $A123, DataRegularSeason20242025!$D$3:$D$1315, AC$1)+SUMIFS(DataRegularSeason20242025!$AB$3:$AB$1315,DataRegularSeason20242025!$B$3:$B$1315, "&lt;=" &amp; $A123, DataRegularSeason20242025!$E$3:$E$1315, AC$1)</f>
        <v>49</v>
      </c>
      <c r="AD123" s="2">
        <f>SUMIFS(DataRegularSeason20242025!$AA$3:$AA$1315,DataRegularSeason20242025!$B$3:$B$1315, "&lt;=" &amp; $A123, DataRegularSeason20242025!$D$3:$D$1315, AD$1)+SUMIFS(DataRegularSeason20242025!$AB$3:$AB$1315,DataRegularSeason20242025!$B$3:$B$1315, "&lt;=" &amp; $A123, DataRegularSeason20242025!$E$3:$E$1315, AD$1)</f>
        <v>50</v>
      </c>
      <c r="AE123" s="2">
        <f>SUMIFS(DataRegularSeason20242025!$AA$3:$AA$1315,DataRegularSeason20242025!$B$3:$B$1315, "&lt;=" &amp; $A123, DataRegularSeason20242025!$D$3:$D$1315, AE$1)+SUMIFS(DataRegularSeason20242025!$AB$3:$AB$1315,DataRegularSeason20242025!$B$3:$B$1315, "&lt;=" &amp; $A123, DataRegularSeason20242025!$E$3:$E$1315, AE$1)</f>
        <v>64</v>
      </c>
      <c r="AF123" s="2">
        <f>SUMIFS(DataRegularSeason20242025!$AA$3:$AA$1315,DataRegularSeason20242025!$B$3:$B$1315, "&lt;=" &amp; $A123, DataRegularSeason20242025!$D$3:$D$1315, AF$1)+SUMIFS(DataRegularSeason20242025!$AB$3:$AB$1315,DataRegularSeason20242025!$B$3:$B$1315, "&lt;=" &amp; $A123, DataRegularSeason20242025!$E$3:$E$1315, AF$1)</f>
        <v>69</v>
      </c>
      <c r="AG123" s="2">
        <f>SUMIFS(DataRegularSeason20242025!$AA$3:$AA$1315,DataRegularSeason20242025!$B$3:$B$1315, "&lt;=" &amp; $A123, DataRegularSeason20242025!$D$3:$D$1315, AG$1)+SUMIFS(DataRegularSeason20242025!$AB$3:$AB$1315,DataRegularSeason20242025!$B$3:$B$1315, "&lt;=" &amp; $A123, DataRegularSeason20242025!$E$3:$E$1315, AG$1)</f>
        <v>71</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46</v>
      </c>
      <c r="C124" s="2">
        <f>SUMIFS(DataRegularSeason20242025!$AA$3:$AA$1315,DataRegularSeason20242025!$B$3:$B$1315, "&lt;=" &amp; $A124, DataRegularSeason20242025!$D$3:$D$1315, C$1)+SUMIFS(DataRegularSeason20242025!$AB$3:$AB$1315,DataRegularSeason20242025!$B$3:$B$1315, "&lt;=" &amp; $A124, DataRegularSeason20242025!$E$3:$E$1315, C$1)</f>
        <v>56</v>
      </c>
      <c r="D124" s="2">
        <f>SUMIFS(DataRegularSeason20242025!$AA$3:$AA$1315,DataRegularSeason20242025!$B$3:$B$1315, "&lt;=" &amp; $A124, DataRegularSeason20242025!$D$3:$D$1315, D$1)+SUMIFS(DataRegularSeason20242025!$AB$3:$AB$1315,DataRegularSeason20242025!$B$3:$B$1315, "&lt;=" &amp; $A124, DataRegularSeason20242025!$E$3:$E$1315, D$1)</f>
        <v>41</v>
      </c>
      <c r="E124" s="2">
        <f>SUMIFS(DataRegularSeason20242025!$AA$3:$AA$1315,DataRegularSeason20242025!$B$3:$B$1315, "&lt;=" &amp; $A124, DataRegularSeason20242025!$D$3:$D$1315, E$1)+SUMIFS(DataRegularSeason20242025!$AB$3:$AB$1315,DataRegularSeason20242025!$B$3:$B$1315, "&lt;=" &amp; $A124, DataRegularSeason20242025!$E$3:$E$1315, E$1)</f>
        <v>64</v>
      </c>
      <c r="F124" s="2">
        <f>SUMIFS(DataRegularSeason20242025!$AA$3:$AA$1315,DataRegularSeason20242025!$B$3:$B$1315, "&lt;=" &amp; $A124, DataRegularSeason20242025!$D$3:$D$1315, F$1)+SUMIFS(DataRegularSeason20242025!$AB$3:$AB$1315,DataRegularSeason20242025!$B$3:$B$1315, "&lt;=" &amp; $A124, DataRegularSeason20242025!$E$3:$E$1315, F$1)</f>
        <v>55</v>
      </c>
      <c r="G124" s="2">
        <f>SUMIFS(DataRegularSeason20242025!$AA$3:$AA$1315,DataRegularSeason20242025!$B$3:$B$1315, "&lt;=" &amp; $A124, DataRegularSeason20242025!$D$3:$D$1315, G$1)+SUMIFS(DataRegularSeason20242025!$AB$3:$AB$1315,DataRegularSeason20242025!$B$3:$B$1315, "&lt;=" &amp; $A124, DataRegularSeason20242025!$E$3:$E$1315, G$1)</f>
        <v>55</v>
      </c>
      <c r="H124" s="2">
        <f>SUMIFS(DataRegularSeason20242025!$AA$3:$AA$1315,DataRegularSeason20242025!$B$3:$B$1315, "&lt;=" &amp; $A124, DataRegularSeason20242025!$D$3:$D$1315, H$1)+SUMIFS(DataRegularSeason20242025!$AB$3:$AB$1315,DataRegularSeason20242025!$B$3:$B$1315, "&lt;=" &amp; $A124, DataRegularSeason20242025!$E$3:$E$1315, H$1)</f>
        <v>35</v>
      </c>
      <c r="I124" s="2">
        <f>SUMIFS(DataRegularSeason20242025!$AA$3:$AA$1315,DataRegularSeason20242025!$B$3:$B$1315, "&lt;=" &amp; $A124, DataRegularSeason20242025!$D$3:$D$1315, I$1)+SUMIFS(DataRegularSeason20242025!$AB$3:$AB$1315,DataRegularSeason20242025!$B$3:$B$1315, "&lt;=" &amp; $A124, DataRegularSeason20242025!$E$3:$E$1315, I$1)</f>
        <v>58</v>
      </c>
      <c r="J124" s="2">
        <f>SUMIFS(DataRegularSeason20242025!$AA$3:$AA$1315,DataRegularSeason20242025!$B$3:$B$1315, "&lt;=" &amp; $A124, DataRegularSeason20242025!$D$3:$D$1315, J$1)+SUMIFS(DataRegularSeason20242025!$AB$3:$AB$1315,DataRegularSeason20242025!$B$3:$B$1315, "&lt;=" &amp; $A124, DataRegularSeason20242025!$E$3:$E$1315, J$1)</f>
        <v>63</v>
      </c>
      <c r="K124" s="2">
        <f>SUMIFS(DataRegularSeason20242025!$AA$3:$AA$1315,DataRegularSeason20242025!$B$3:$B$1315, "&lt;=" &amp; $A124, DataRegularSeason20242025!$D$3:$D$1315, K$1)+SUMIFS(DataRegularSeason20242025!$AB$3:$AB$1315,DataRegularSeason20242025!$B$3:$B$1315, "&lt;=" &amp; $A124, DataRegularSeason20242025!$E$3:$E$1315, K$1)</f>
        <v>51</v>
      </c>
      <c r="L124" s="2">
        <f>SUMIFS(DataRegularSeason20242025!$AA$3:$AA$1315,DataRegularSeason20242025!$B$3:$B$1315, "&lt;=" &amp; $A124, DataRegularSeason20242025!$D$3:$D$1315, L$1)+SUMIFS(DataRegularSeason20242025!$AB$3:$AB$1315,DataRegularSeason20242025!$B$3:$B$1315, "&lt;=" &amp; $A124, DataRegularSeason20242025!$E$3:$E$1315, L$1)</f>
        <v>65</v>
      </c>
      <c r="M124" s="2">
        <f>SUMIFS(DataRegularSeason20242025!$AA$3:$AA$1315,DataRegularSeason20242025!$B$3:$B$1315, "&lt;=" &amp; $A124, DataRegularSeason20242025!$D$3:$D$1315, M$1)+SUMIFS(DataRegularSeason20242025!$AB$3:$AB$1315,DataRegularSeason20242025!$B$3:$B$1315, "&lt;=" &amp; $A124, DataRegularSeason20242025!$E$3:$E$1315, M$1)</f>
        <v>59</v>
      </c>
      <c r="N124" s="2">
        <f>SUMIFS(DataRegularSeason20242025!$AA$3:$AA$1315,DataRegularSeason20242025!$B$3:$B$1315, "&lt;=" &amp; $A124, DataRegularSeason20242025!$D$3:$D$1315, N$1)+SUMIFS(DataRegularSeason20242025!$AB$3:$AB$1315,DataRegularSeason20242025!$B$3:$B$1315, "&lt;=" &amp; $A124, DataRegularSeason20242025!$E$3:$E$1315, N$1)</f>
        <v>58</v>
      </c>
      <c r="O124" s="2">
        <f>SUMIFS(DataRegularSeason20242025!$AA$3:$AA$1315,DataRegularSeason20242025!$B$3:$B$1315, "&lt;=" &amp; $A124, DataRegularSeason20242025!$D$3:$D$1315, O$1)+SUMIFS(DataRegularSeason20242025!$AB$3:$AB$1315,DataRegularSeason20242025!$B$3:$B$1315, "&lt;=" &amp; $A124, DataRegularSeason20242025!$E$3:$E$1315, O$1)</f>
        <v>60</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62</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49</v>
      </c>
      <c r="T124" s="2">
        <f>SUMIFS(DataRegularSeason20242025!$AA$3:$AA$1315,DataRegularSeason20242025!$B$3:$B$1315, "&lt;=" &amp; $A124, DataRegularSeason20242025!$D$3:$D$1315, T$1)+SUMIFS(DataRegularSeason20242025!$AB$3:$AB$1315,DataRegularSeason20242025!$B$3:$B$1315, "&lt;=" &amp; $A124, DataRegularSeason20242025!$E$3:$E$1315, T$1)</f>
        <v>52</v>
      </c>
      <c r="U124" s="2">
        <f>SUMIFS(DataRegularSeason20242025!$AA$3:$AA$1315,DataRegularSeason20242025!$B$3:$B$1315, "&lt;=" &amp; $A124, DataRegularSeason20242025!$D$3:$D$1315, U$1)+SUMIFS(DataRegularSeason20242025!$AB$3:$AB$1315,DataRegularSeason20242025!$B$3:$B$1315, "&lt;=" &amp; $A124, DataRegularSeason20242025!$E$3:$E$1315, U$1)</f>
        <v>54</v>
      </c>
      <c r="V124" s="2">
        <f>SUMIFS(DataRegularSeason20242025!$AA$3:$AA$1315,DataRegularSeason20242025!$B$3:$B$1315, "&lt;=" &amp; $A124, DataRegularSeason20242025!$D$3:$D$1315, V$1)+SUMIFS(DataRegularSeason20242025!$AB$3:$AB$1315,DataRegularSeason20242025!$B$3:$B$1315, "&lt;=" &amp; $A124, DataRegularSeason20242025!$E$3:$E$1315, V$1)</f>
        <v>50</v>
      </c>
      <c r="W124" s="2">
        <f>SUMIFS(DataRegularSeason20242025!$AA$3:$AA$1315,DataRegularSeason20242025!$B$3:$B$1315, "&lt;=" &amp; $A124, DataRegularSeason20242025!$D$3:$D$1315, W$1)+SUMIFS(DataRegularSeason20242025!$AB$3:$AB$1315,DataRegularSeason20242025!$B$3:$B$1315, "&lt;=" &amp; $A124, DataRegularSeason20242025!$E$3:$E$1315, W$1)</f>
        <v>48</v>
      </c>
      <c r="X124" s="2">
        <f>SUMIFS(DataRegularSeason20242025!$AA$3:$AA$1315,DataRegularSeason20242025!$B$3:$B$1315, "&lt;=" &amp; $A124, DataRegularSeason20242025!$D$3:$D$1315, X$1)+SUMIFS(DataRegularSeason20242025!$AB$3:$AB$1315,DataRegularSeason20242025!$B$3:$B$1315, "&lt;=" &amp; $A124, DataRegularSeason20242025!$E$3:$E$1315, X$1)</f>
        <v>47</v>
      </c>
      <c r="Y124" s="2">
        <f>SUMIFS(DataRegularSeason20242025!$AA$3:$AA$1315,DataRegularSeason20242025!$B$3:$B$1315, "&lt;=" &amp; $A124, DataRegularSeason20242025!$D$3:$D$1315, Y$1)+SUMIFS(DataRegularSeason20242025!$AB$3:$AB$1315,DataRegularSeason20242025!$B$3:$B$1315, "&lt;=" &amp; $A124, DataRegularSeason20242025!$E$3:$E$1315, Y$1)</f>
        <v>34</v>
      </c>
      <c r="Z124" s="2">
        <f>SUMIFS(DataRegularSeason20242025!$AA$3:$AA$1315,DataRegularSeason20242025!$B$3:$B$1315, "&lt;=" &amp; $A124, DataRegularSeason20242025!$D$3:$D$1315, Z$1)+SUMIFS(DataRegularSeason20242025!$AB$3:$AB$1315,DataRegularSeason20242025!$B$3:$B$1315, "&lt;=" &amp; $A124, DataRegularSeason20242025!$E$3:$E$1315, Z$1)</f>
        <v>50</v>
      </c>
      <c r="AA124" s="2">
        <f>SUMIFS(DataRegularSeason20242025!$AA$3:$AA$1315,DataRegularSeason20242025!$B$3:$B$1315, "&lt;=" &amp; $A124, DataRegularSeason20242025!$D$3:$D$1315, AA$1)+SUMIFS(DataRegularSeason20242025!$AB$3:$AB$1315,DataRegularSeason20242025!$B$3:$B$1315, "&lt;=" &amp; $A124, DataRegularSeason20242025!$E$3:$E$1315, AA$1)</f>
        <v>55</v>
      </c>
      <c r="AB124" s="2">
        <f>SUMIFS(DataRegularSeason20242025!$AA$3:$AA$1315,DataRegularSeason20242025!$B$3:$B$1315, "&lt;=" &amp; $A124, DataRegularSeason20242025!$D$3:$D$1315, AB$1)+SUMIFS(DataRegularSeason20242025!$AB$3:$AB$1315,DataRegularSeason20242025!$B$3:$B$1315, "&lt;=" &amp; $A124, DataRegularSeason20242025!$E$3:$E$1315, AB$1)</f>
        <v>62</v>
      </c>
      <c r="AC124" s="2">
        <f>SUMIFS(DataRegularSeason20242025!$AA$3:$AA$1315,DataRegularSeason20242025!$B$3:$B$1315, "&lt;=" &amp; $A124, DataRegularSeason20242025!$D$3:$D$1315, AC$1)+SUMIFS(DataRegularSeason20242025!$AB$3:$AB$1315,DataRegularSeason20242025!$B$3:$B$1315, "&lt;=" &amp; $A124, DataRegularSeason20242025!$E$3:$E$1315, AC$1)</f>
        <v>49</v>
      </c>
      <c r="AD124" s="2">
        <f>SUMIFS(DataRegularSeason20242025!$AA$3:$AA$1315,DataRegularSeason20242025!$B$3:$B$1315, "&lt;=" &amp; $A124, DataRegularSeason20242025!$D$3:$D$1315, AD$1)+SUMIFS(DataRegularSeason20242025!$AB$3:$AB$1315,DataRegularSeason20242025!$B$3:$B$1315, "&lt;=" &amp; $A124, DataRegularSeason20242025!$E$3:$E$1315, AD$1)</f>
        <v>50</v>
      </c>
      <c r="AE124" s="2">
        <f>SUMIFS(DataRegularSeason20242025!$AA$3:$AA$1315,DataRegularSeason20242025!$B$3:$B$1315, "&lt;=" &amp; $A124, DataRegularSeason20242025!$D$3:$D$1315, AE$1)+SUMIFS(DataRegularSeason20242025!$AB$3:$AB$1315,DataRegularSeason20242025!$B$3:$B$1315, "&lt;=" &amp; $A124, DataRegularSeason20242025!$E$3:$E$1315, AE$1)</f>
        <v>64</v>
      </c>
      <c r="AF124" s="2">
        <f>SUMIFS(DataRegularSeason20242025!$AA$3:$AA$1315,DataRegularSeason20242025!$B$3:$B$1315, "&lt;=" &amp; $A124, DataRegularSeason20242025!$D$3:$D$1315, AF$1)+SUMIFS(DataRegularSeason20242025!$AB$3:$AB$1315,DataRegularSeason20242025!$B$3:$B$1315, "&lt;=" &amp; $A124, DataRegularSeason20242025!$E$3:$E$1315, AF$1)</f>
        <v>69</v>
      </c>
      <c r="AG124" s="2">
        <f>SUMIFS(DataRegularSeason20242025!$AA$3:$AA$1315,DataRegularSeason20242025!$B$3:$B$1315, "&lt;=" &amp; $A124, DataRegularSeason20242025!$D$3:$D$1315, AG$1)+SUMIFS(DataRegularSeason20242025!$AB$3:$AB$1315,DataRegularSeason20242025!$B$3:$B$1315, "&lt;=" &amp; $A124, DataRegularSeason20242025!$E$3:$E$1315, AG$1)</f>
        <v>71</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46</v>
      </c>
      <c r="C125" s="2">
        <f>SUMIFS(DataRegularSeason20242025!$AA$3:$AA$1315,DataRegularSeason20242025!$B$3:$B$1315, "&lt;=" &amp; $A125, DataRegularSeason20242025!$D$3:$D$1315, C$1)+SUMIFS(DataRegularSeason20242025!$AB$3:$AB$1315,DataRegularSeason20242025!$B$3:$B$1315, "&lt;=" &amp; $A125, DataRegularSeason20242025!$E$3:$E$1315, C$1)</f>
        <v>56</v>
      </c>
      <c r="D125" s="2">
        <f>SUMIFS(DataRegularSeason20242025!$AA$3:$AA$1315,DataRegularSeason20242025!$B$3:$B$1315, "&lt;=" &amp; $A125, DataRegularSeason20242025!$D$3:$D$1315, D$1)+SUMIFS(DataRegularSeason20242025!$AB$3:$AB$1315,DataRegularSeason20242025!$B$3:$B$1315, "&lt;=" &amp; $A125, DataRegularSeason20242025!$E$3:$E$1315, D$1)</f>
        <v>41</v>
      </c>
      <c r="E125" s="2">
        <f>SUMIFS(DataRegularSeason20242025!$AA$3:$AA$1315,DataRegularSeason20242025!$B$3:$B$1315, "&lt;=" &amp; $A125, DataRegularSeason20242025!$D$3:$D$1315, E$1)+SUMIFS(DataRegularSeason20242025!$AB$3:$AB$1315,DataRegularSeason20242025!$B$3:$B$1315, "&lt;=" &amp; $A125, DataRegularSeason20242025!$E$3:$E$1315, E$1)</f>
        <v>64</v>
      </c>
      <c r="F125" s="2">
        <f>SUMIFS(DataRegularSeason20242025!$AA$3:$AA$1315,DataRegularSeason20242025!$B$3:$B$1315, "&lt;=" &amp; $A125, DataRegularSeason20242025!$D$3:$D$1315, F$1)+SUMIFS(DataRegularSeason20242025!$AB$3:$AB$1315,DataRegularSeason20242025!$B$3:$B$1315, "&lt;=" &amp; $A125, DataRegularSeason20242025!$E$3:$E$1315, F$1)</f>
        <v>55</v>
      </c>
      <c r="G125" s="2">
        <f>SUMIFS(DataRegularSeason20242025!$AA$3:$AA$1315,DataRegularSeason20242025!$B$3:$B$1315, "&lt;=" &amp; $A125, DataRegularSeason20242025!$D$3:$D$1315, G$1)+SUMIFS(DataRegularSeason20242025!$AB$3:$AB$1315,DataRegularSeason20242025!$B$3:$B$1315, "&lt;=" &amp; $A125, DataRegularSeason20242025!$E$3:$E$1315, G$1)</f>
        <v>55</v>
      </c>
      <c r="H125" s="2">
        <f>SUMIFS(DataRegularSeason20242025!$AA$3:$AA$1315,DataRegularSeason20242025!$B$3:$B$1315, "&lt;=" &amp; $A125, DataRegularSeason20242025!$D$3:$D$1315, H$1)+SUMIFS(DataRegularSeason20242025!$AB$3:$AB$1315,DataRegularSeason20242025!$B$3:$B$1315, "&lt;=" &amp; $A125, DataRegularSeason20242025!$E$3:$E$1315, H$1)</f>
        <v>35</v>
      </c>
      <c r="I125" s="2">
        <f>SUMIFS(DataRegularSeason20242025!$AA$3:$AA$1315,DataRegularSeason20242025!$B$3:$B$1315, "&lt;=" &amp; $A125, DataRegularSeason20242025!$D$3:$D$1315, I$1)+SUMIFS(DataRegularSeason20242025!$AB$3:$AB$1315,DataRegularSeason20242025!$B$3:$B$1315, "&lt;=" &amp; $A125, DataRegularSeason20242025!$E$3:$E$1315, I$1)</f>
        <v>58</v>
      </c>
      <c r="J125" s="2">
        <f>SUMIFS(DataRegularSeason20242025!$AA$3:$AA$1315,DataRegularSeason20242025!$B$3:$B$1315, "&lt;=" &amp; $A125, DataRegularSeason20242025!$D$3:$D$1315, J$1)+SUMIFS(DataRegularSeason20242025!$AB$3:$AB$1315,DataRegularSeason20242025!$B$3:$B$1315, "&lt;=" &amp; $A125, DataRegularSeason20242025!$E$3:$E$1315, J$1)</f>
        <v>63</v>
      </c>
      <c r="K125" s="2">
        <f>SUMIFS(DataRegularSeason20242025!$AA$3:$AA$1315,DataRegularSeason20242025!$B$3:$B$1315, "&lt;=" &amp; $A125, DataRegularSeason20242025!$D$3:$D$1315, K$1)+SUMIFS(DataRegularSeason20242025!$AB$3:$AB$1315,DataRegularSeason20242025!$B$3:$B$1315, "&lt;=" &amp; $A125, DataRegularSeason20242025!$E$3:$E$1315, K$1)</f>
        <v>51</v>
      </c>
      <c r="L125" s="2">
        <f>SUMIFS(DataRegularSeason20242025!$AA$3:$AA$1315,DataRegularSeason20242025!$B$3:$B$1315, "&lt;=" &amp; $A125, DataRegularSeason20242025!$D$3:$D$1315, L$1)+SUMIFS(DataRegularSeason20242025!$AB$3:$AB$1315,DataRegularSeason20242025!$B$3:$B$1315, "&lt;=" &amp; $A125, DataRegularSeason20242025!$E$3:$E$1315, L$1)</f>
        <v>65</v>
      </c>
      <c r="M125" s="2">
        <f>SUMIFS(DataRegularSeason20242025!$AA$3:$AA$1315,DataRegularSeason20242025!$B$3:$B$1315, "&lt;=" &amp; $A125, DataRegularSeason20242025!$D$3:$D$1315, M$1)+SUMIFS(DataRegularSeason20242025!$AB$3:$AB$1315,DataRegularSeason20242025!$B$3:$B$1315, "&lt;=" &amp; $A125, DataRegularSeason20242025!$E$3:$E$1315, M$1)</f>
        <v>59</v>
      </c>
      <c r="N125" s="2">
        <f>SUMIFS(DataRegularSeason20242025!$AA$3:$AA$1315,DataRegularSeason20242025!$B$3:$B$1315, "&lt;=" &amp; $A125, DataRegularSeason20242025!$D$3:$D$1315, N$1)+SUMIFS(DataRegularSeason20242025!$AB$3:$AB$1315,DataRegularSeason20242025!$B$3:$B$1315, "&lt;=" &amp; $A125, DataRegularSeason20242025!$E$3:$E$1315, N$1)</f>
        <v>58</v>
      </c>
      <c r="O125" s="2">
        <f>SUMIFS(DataRegularSeason20242025!$AA$3:$AA$1315,DataRegularSeason20242025!$B$3:$B$1315, "&lt;=" &amp; $A125, DataRegularSeason20242025!$D$3:$D$1315, O$1)+SUMIFS(DataRegularSeason20242025!$AB$3:$AB$1315,DataRegularSeason20242025!$B$3:$B$1315, "&lt;=" &amp; $A125, DataRegularSeason20242025!$E$3:$E$1315, O$1)</f>
        <v>60</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62</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49</v>
      </c>
      <c r="T125" s="2">
        <f>SUMIFS(DataRegularSeason20242025!$AA$3:$AA$1315,DataRegularSeason20242025!$B$3:$B$1315, "&lt;=" &amp; $A125, DataRegularSeason20242025!$D$3:$D$1315, T$1)+SUMIFS(DataRegularSeason20242025!$AB$3:$AB$1315,DataRegularSeason20242025!$B$3:$B$1315, "&lt;=" &amp; $A125, DataRegularSeason20242025!$E$3:$E$1315, T$1)</f>
        <v>52</v>
      </c>
      <c r="U125" s="2">
        <f>SUMIFS(DataRegularSeason20242025!$AA$3:$AA$1315,DataRegularSeason20242025!$B$3:$B$1315, "&lt;=" &amp; $A125, DataRegularSeason20242025!$D$3:$D$1315, U$1)+SUMIFS(DataRegularSeason20242025!$AB$3:$AB$1315,DataRegularSeason20242025!$B$3:$B$1315, "&lt;=" &amp; $A125, DataRegularSeason20242025!$E$3:$E$1315, U$1)</f>
        <v>54</v>
      </c>
      <c r="V125" s="2">
        <f>SUMIFS(DataRegularSeason20242025!$AA$3:$AA$1315,DataRegularSeason20242025!$B$3:$B$1315, "&lt;=" &amp; $A125, DataRegularSeason20242025!$D$3:$D$1315, V$1)+SUMIFS(DataRegularSeason20242025!$AB$3:$AB$1315,DataRegularSeason20242025!$B$3:$B$1315, "&lt;=" &amp; $A125, DataRegularSeason20242025!$E$3:$E$1315, V$1)</f>
        <v>50</v>
      </c>
      <c r="W125" s="2">
        <f>SUMIFS(DataRegularSeason20242025!$AA$3:$AA$1315,DataRegularSeason20242025!$B$3:$B$1315, "&lt;=" &amp; $A125, DataRegularSeason20242025!$D$3:$D$1315, W$1)+SUMIFS(DataRegularSeason20242025!$AB$3:$AB$1315,DataRegularSeason20242025!$B$3:$B$1315, "&lt;=" &amp; $A125, DataRegularSeason20242025!$E$3:$E$1315, W$1)</f>
        <v>48</v>
      </c>
      <c r="X125" s="2">
        <f>SUMIFS(DataRegularSeason20242025!$AA$3:$AA$1315,DataRegularSeason20242025!$B$3:$B$1315, "&lt;=" &amp; $A125, DataRegularSeason20242025!$D$3:$D$1315, X$1)+SUMIFS(DataRegularSeason20242025!$AB$3:$AB$1315,DataRegularSeason20242025!$B$3:$B$1315, "&lt;=" &amp; $A125, DataRegularSeason20242025!$E$3:$E$1315, X$1)</f>
        <v>47</v>
      </c>
      <c r="Y125" s="2">
        <f>SUMIFS(DataRegularSeason20242025!$AA$3:$AA$1315,DataRegularSeason20242025!$B$3:$B$1315, "&lt;=" &amp; $A125, DataRegularSeason20242025!$D$3:$D$1315, Y$1)+SUMIFS(DataRegularSeason20242025!$AB$3:$AB$1315,DataRegularSeason20242025!$B$3:$B$1315, "&lt;=" &amp; $A125, DataRegularSeason20242025!$E$3:$E$1315, Y$1)</f>
        <v>34</v>
      </c>
      <c r="Z125" s="2">
        <f>SUMIFS(DataRegularSeason20242025!$AA$3:$AA$1315,DataRegularSeason20242025!$B$3:$B$1315, "&lt;=" &amp; $A125, DataRegularSeason20242025!$D$3:$D$1315, Z$1)+SUMIFS(DataRegularSeason20242025!$AB$3:$AB$1315,DataRegularSeason20242025!$B$3:$B$1315, "&lt;=" &amp; $A125, DataRegularSeason20242025!$E$3:$E$1315, Z$1)</f>
        <v>50</v>
      </c>
      <c r="AA125" s="2">
        <f>SUMIFS(DataRegularSeason20242025!$AA$3:$AA$1315,DataRegularSeason20242025!$B$3:$B$1315, "&lt;=" &amp; $A125, DataRegularSeason20242025!$D$3:$D$1315, AA$1)+SUMIFS(DataRegularSeason20242025!$AB$3:$AB$1315,DataRegularSeason20242025!$B$3:$B$1315, "&lt;=" &amp; $A125, DataRegularSeason20242025!$E$3:$E$1315, AA$1)</f>
        <v>55</v>
      </c>
      <c r="AB125" s="2">
        <f>SUMIFS(DataRegularSeason20242025!$AA$3:$AA$1315,DataRegularSeason20242025!$B$3:$B$1315, "&lt;=" &amp; $A125, DataRegularSeason20242025!$D$3:$D$1315, AB$1)+SUMIFS(DataRegularSeason20242025!$AB$3:$AB$1315,DataRegularSeason20242025!$B$3:$B$1315, "&lt;=" &amp; $A125, DataRegularSeason20242025!$E$3:$E$1315, AB$1)</f>
        <v>62</v>
      </c>
      <c r="AC125" s="2">
        <f>SUMIFS(DataRegularSeason20242025!$AA$3:$AA$1315,DataRegularSeason20242025!$B$3:$B$1315, "&lt;=" &amp; $A125, DataRegularSeason20242025!$D$3:$D$1315, AC$1)+SUMIFS(DataRegularSeason20242025!$AB$3:$AB$1315,DataRegularSeason20242025!$B$3:$B$1315, "&lt;=" &amp; $A125, DataRegularSeason20242025!$E$3:$E$1315, AC$1)</f>
        <v>49</v>
      </c>
      <c r="AD125" s="2">
        <f>SUMIFS(DataRegularSeason20242025!$AA$3:$AA$1315,DataRegularSeason20242025!$B$3:$B$1315, "&lt;=" &amp; $A125, DataRegularSeason20242025!$D$3:$D$1315, AD$1)+SUMIFS(DataRegularSeason20242025!$AB$3:$AB$1315,DataRegularSeason20242025!$B$3:$B$1315, "&lt;=" &amp; $A125, DataRegularSeason20242025!$E$3:$E$1315, AD$1)</f>
        <v>50</v>
      </c>
      <c r="AE125" s="2">
        <f>SUMIFS(DataRegularSeason20242025!$AA$3:$AA$1315,DataRegularSeason20242025!$B$3:$B$1315, "&lt;=" &amp; $A125, DataRegularSeason20242025!$D$3:$D$1315, AE$1)+SUMIFS(DataRegularSeason20242025!$AB$3:$AB$1315,DataRegularSeason20242025!$B$3:$B$1315, "&lt;=" &amp; $A125, DataRegularSeason20242025!$E$3:$E$1315, AE$1)</f>
        <v>64</v>
      </c>
      <c r="AF125" s="2">
        <f>SUMIFS(DataRegularSeason20242025!$AA$3:$AA$1315,DataRegularSeason20242025!$B$3:$B$1315, "&lt;=" &amp; $A125, DataRegularSeason20242025!$D$3:$D$1315, AF$1)+SUMIFS(DataRegularSeason20242025!$AB$3:$AB$1315,DataRegularSeason20242025!$B$3:$B$1315, "&lt;=" &amp; $A125, DataRegularSeason20242025!$E$3:$E$1315, AF$1)</f>
        <v>69</v>
      </c>
      <c r="AG125" s="2">
        <f>SUMIFS(DataRegularSeason20242025!$AA$3:$AA$1315,DataRegularSeason20242025!$B$3:$B$1315, "&lt;=" &amp; $A125, DataRegularSeason20242025!$D$3:$D$1315, AG$1)+SUMIFS(DataRegularSeason20242025!$AB$3:$AB$1315,DataRegularSeason20242025!$B$3:$B$1315, "&lt;=" &amp; $A125, DataRegularSeason20242025!$E$3:$E$1315, AG$1)</f>
        <v>71</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46</v>
      </c>
      <c r="C126" s="2">
        <f>SUMIFS(DataRegularSeason20242025!$AA$3:$AA$1315,DataRegularSeason20242025!$B$3:$B$1315, "&lt;=" &amp; $A126, DataRegularSeason20242025!$D$3:$D$1315, C$1)+SUMIFS(DataRegularSeason20242025!$AB$3:$AB$1315,DataRegularSeason20242025!$B$3:$B$1315, "&lt;=" &amp; $A126, DataRegularSeason20242025!$E$3:$E$1315, C$1)</f>
        <v>56</v>
      </c>
      <c r="D126" s="2">
        <f>SUMIFS(DataRegularSeason20242025!$AA$3:$AA$1315,DataRegularSeason20242025!$B$3:$B$1315, "&lt;=" &amp; $A126, DataRegularSeason20242025!$D$3:$D$1315, D$1)+SUMIFS(DataRegularSeason20242025!$AB$3:$AB$1315,DataRegularSeason20242025!$B$3:$B$1315, "&lt;=" &amp; $A126, DataRegularSeason20242025!$E$3:$E$1315, D$1)</f>
        <v>41</v>
      </c>
      <c r="E126" s="2">
        <f>SUMIFS(DataRegularSeason20242025!$AA$3:$AA$1315,DataRegularSeason20242025!$B$3:$B$1315, "&lt;=" &amp; $A126, DataRegularSeason20242025!$D$3:$D$1315, E$1)+SUMIFS(DataRegularSeason20242025!$AB$3:$AB$1315,DataRegularSeason20242025!$B$3:$B$1315, "&lt;=" &amp; $A126, DataRegularSeason20242025!$E$3:$E$1315, E$1)</f>
        <v>64</v>
      </c>
      <c r="F126" s="2">
        <f>SUMIFS(DataRegularSeason20242025!$AA$3:$AA$1315,DataRegularSeason20242025!$B$3:$B$1315, "&lt;=" &amp; $A126, DataRegularSeason20242025!$D$3:$D$1315, F$1)+SUMIFS(DataRegularSeason20242025!$AB$3:$AB$1315,DataRegularSeason20242025!$B$3:$B$1315, "&lt;=" &amp; $A126, DataRegularSeason20242025!$E$3:$E$1315, F$1)</f>
        <v>55</v>
      </c>
      <c r="G126" s="2">
        <f>SUMIFS(DataRegularSeason20242025!$AA$3:$AA$1315,DataRegularSeason20242025!$B$3:$B$1315, "&lt;=" &amp; $A126, DataRegularSeason20242025!$D$3:$D$1315, G$1)+SUMIFS(DataRegularSeason20242025!$AB$3:$AB$1315,DataRegularSeason20242025!$B$3:$B$1315, "&lt;=" &amp; $A126, DataRegularSeason20242025!$E$3:$E$1315, G$1)</f>
        <v>55</v>
      </c>
      <c r="H126" s="2">
        <f>SUMIFS(DataRegularSeason20242025!$AA$3:$AA$1315,DataRegularSeason20242025!$B$3:$B$1315, "&lt;=" &amp; $A126, DataRegularSeason20242025!$D$3:$D$1315, H$1)+SUMIFS(DataRegularSeason20242025!$AB$3:$AB$1315,DataRegularSeason20242025!$B$3:$B$1315, "&lt;=" &amp; $A126, DataRegularSeason20242025!$E$3:$E$1315, H$1)</f>
        <v>35</v>
      </c>
      <c r="I126" s="2">
        <f>SUMIFS(DataRegularSeason20242025!$AA$3:$AA$1315,DataRegularSeason20242025!$B$3:$B$1315, "&lt;=" &amp; $A126, DataRegularSeason20242025!$D$3:$D$1315, I$1)+SUMIFS(DataRegularSeason20242025!$AB$3:$AB$1315,DataRegularSeason20242025!$B$3:$B$1315, "&lt;=" &amp; $A126, DataRegularSeason20242025!$E$3:$E$1315, I$1)</f>
        <v>58</v>
      </c>
      <c r="J126" s="2">
        <f>SUMIFS(DataRegularSeason20242025!$AA$3:$AA$1315,DataRegularSeason20242025!$B$3:$B$1315, "&lt;=" &amp; $A126, DataRegularSeason20242025!$D$3:$D$1315, J$1)+SUMIFS(DataRegularSeason20242025!$AB$3:$AB$1315,DataRegularSeason20242025!$B$3:$B$1315, "&lt;=" &amp; $A126, DataRegularSeason20242025!$E$3:$E$1315, J$1)</f>
        <v>63</v>
      </c>
      <c r="K126" s="2">
        <f>SUMIFS(DataRegularSeason20242025!$AA$3:$AA$1315,DataRegularSeason20242025!$B$3:$B$1315, "&lt;=" &amp; $A126, DataRegularSeason20242025!$D$3:$D$1315, K$1)+SUMIFS(DataRegularSeason20242025!$AB$3:$AB$1315,DataRegularSeason20242025!$B$3:$B$1315, "&lt;=" &amp; $A126, DataRegularSeason20242025!$E$3:$E$1315, K$1)</f>
        <v>51</v>
      </c>
      <c r="L126" s="2">
        <f>SUMIFS(DataRegularSeason20242025!$AA$3:$AA$1315,DataRegularSeason20242025!$B$3:$B$1315, "&lt;=" &amp; $A126, DataRegularSeason20242025!$D$3:$D$1315, L$1)+SUMIFS(DataRegularSeason20242025!$AB$3:$AB$1315,DataRegularSeason20242025!$B$3:$B$1315, "&lt;=" &amp; $A126, DataRegularSeason20242025!$E$3:$E$1315, L$1)</f>
        <v>65</v>
      </c>
      <c r="M126" s="2">
        <f>SUMIFS(DataRegularSeason20242025!$AA$3:$AA$1315,DataRegularSeason20242025!$B$3:$B$1315, "&lt;=" &amp; $A126, DataRegularSeason20242025!$D$3:$D$1315, M$1)+SUMIFS(DataRegularSeason20242025!$AB$3:$AB$1315,DataRegularSeason20242025!$B$3:$B$1315, "&lt;=" &amp; $A126, DataRegularSeason20242025!$E$3:$E$1315, M$1)</f>
        <v>59</v>
      </c>
      <c r="N126" s="2">
        <f>SUMIFS(DataRegularSeason20242025!$AA$3:$AA$1315,DataRegularSeason20242025!$B$3:$B$1315, "&lt;=" &amp; $A126, DataRegularSeason20242025!$D$3:$D$1315, N$1)+SUMIFS(DataRegularSeason20242025!$AB$3:$AB$1315,DataRegularSeason20242025!$B$3:$B$1315, "&lt;=" &amp; $A126, DataRegularSeason20242025!$E$3:$E$1315, N$1)</f>
        <v>58</v>
      </c>
      <c r="O126" s="2">
        <f>SUMIFS(DataRegularSeason20242025!$AA$3:$AA$1315,DataRegularSeason20242025!$B$3:$B$1315, "&lt;=" &amp; $A126, DataRegularSeason20242025!$D$3:$D$1315, O$1)+SUMIFS(DataRegularSeason20242025!$AB$3:$AB$1315,DataRegularSeason20242025!$B$3:$B$1315, "&lt;=" &amp; $A126, DataRegularSeason20242025!$E$3:$E$1315, O$1)</f>
        <v>60</v>
      </c>
      <c r="P126" s="2">
        <f>SUMIFS(DataRegularSeason20242025!$AA$3:$AA$1315,DataRegularSeason20242025!$B$3:$B$1315, "&lt;=" &amp; $A126, DataRegularSeason20242025!$D$3:$D$1315, P$1)+SUMIFS(DataRegularSeason20242025!$AB$3:$AB$1315,DataRegularSeason20242025!$B$3:$B$1315, "&lt;=" &amp; $A126, DataRegularSeason20242025!$E$3:$E$1315, P$1)</f>
        <v>53</v>
      </c>
      <c r="Q126" s="2">
        <f>SUMIFS(DataRegularSeason20242025!$AA$3:$AA$1315,DataRegularSeason20242025!$B$3:$B$1315, "&lt;=" &amp; $A126, DataRegularSeason20242025!$D$3:$D$1315, Q$1)+SUMIFS(DataRegularSeason20242025!$AB$3:$AB$1315,DataRegularSeason20242025!$B$3:$B$1315, "&lt;=" &amp; $A126, DataRegularSeason20242025!$E$3:$E$1315, Q$1)</f>
        <v>62</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49</v>
      </c>
      <c r="T126" s="2">
        <f>SUMIFS(DataRegularSeason20242025!$AA$3:$AA$1315,DataRegularSeason20242025!$B$3:$B$1315, "&lt;=" &amp; $A126, DataRegularSeason20242025!$D$3:$D$1315, T$1)+SUMIFS(DataRegularSeason20242025!$AB$3:$AB$1315,DataRegularSeason20242025!$B$3:$B$1315, "&lt;=" &amp; $A126, DataRegularSeason20242025!$E$3:$E$1315, T$1)</f>
        <v>52</v>
      </c>
      <c r="U126" s="2">
        <f>SUMIFS(DataRegularSeason20242025!$AA$3:$AA$1315,DataRegularSeason20242025!$B$3:$B$1315, "&lt;=" &amp; $A126, DataRegularSeason20242025!$D$3:$D$1315, U$1)+SUMIFS(DataRegularSeason20242025!$AB$3:$AB$1315,DataRegularSeason20242025!$B$3:$B$1315, "&lt;=" &amp; $A126, DataRegularSeason20242025!$E$3:$E$1315, U$1)</f>
        <v>54</v>
      </c>
      <c r="V126" s="2">
        <f>SUMIFS(DataRegularSeason20242025!$AA$3:$AA$1315,DataRegularSeason20242025!$B$3:$B$1315, "&lt;=" &amp; $A126, DataRegularSeason20242025!$D$3:$D$1315, V$1)+SUMIFS(DataRegularSeason20242025!$AB$3:$AB$1315,DataRegularSeason20242025!$B$3:$B$1315, "&lt;=" &amp; $A126, DataRegularSeason20242025!$E$3:$E$1315, V$1)</f>
        <v>50</v>
      </c>
      <c r="W126" s="2">
        <f>SUMIFS(DataRegularSeason20242025!$AA$3:$AA$1315,DataRegularSeason20242025!$B$3:$B$1315, "&lt;=" &amp; $A126, DataRegularSeason20242025!$D$3:$D$1315, W$1)+SUMIFS(DataRegularSeason20242025!$AB$3:$AB$1315,DataRegularSeason20242025!$B$3:$B$1315, "&lt;=" &amp; $A126, DataRegularSeason20242025!$E$3:$E$1315, W$1)</f>
        <v>48</v>
      </c>
      <c r="X126" s="2">
        <f>SUMIFS(DataRegularSeason20242025!$AA$3:$AA$1315,DataRegularSeason20242025!$B$3:$B$1315, "&lt;=" &amp; $A126, DataRegularSeason20242025!$D$3:$D$1315, X$1)+SUMIFS(DataRegularSeason20242025!$AB$3:$AB$1315,DataRegularSeason20242025!$B$3:$B$1315, "&lt;=" &amp; $A126, DataRegularSeason20242025!$E$3:$E$1315, X$1)</f>
        <v>47</v>
      </c>
      <c r="Y126" s="2">
        <f>SUMIFS(DataRegularSeason20242025!$AA$3:$AA$1315,DataRegularSeason20242025!$B$3:$B$1315, "&lt;=" &amp; $A126, DataRegularSeason20242025!$D$3:$D$1315, Y$1)+SUMIFS(DataRegularSeason20242025!$AB$3:$AB$1315,DataRegularSeason20242025!$B$3:$B$1315, "&lt;=" &amp; $A126, DataRegularSeason20242025!$E$3:$E$1315, Y$1)</f>
        <v>34</v>
      </c>
      <c r="Z126" s="2">
        <f>SUMIFS(DataRegularSeason20242025!$AA$3:$AA$1315,DataRegularSeason20242025!$B$3:$B$1315, "&lt;=" &amp; $A126, DataRegularSeason20242025!$D$3:$D$1315, Z$1)+SUMIFS(DataRegularSeason20242025!$AB$3:$AB$1315,DataRegularSeason20242025!$B$3:$B$1315, "&lt;=" &amp; $A126, DataRegularSeason20242025!$E$3:$E$1315, Z$1)</f>
        <v>50</v>
      </c>
      <c r="AA126" s="2">
        <f>SUMIFS(DataRegularSeason20242025!$AA$3:$AA$1315,DataRegularSeason20242025!$B$3:$B$1315, "&lt;=" &amp; $A126, DataRegularSeason20242025!$D$3:$D$1315, AA$1)+SUMIFS(DataRegularSeason20242025!$AB$3:$AB$1315,DataRegularSeason20242025!$B$3:$B$1315, "&lt;=" &amp; $A126, DataRegularSeason20242025!$E$3:$E$1315, AA$1)</f>
        <v>55</v>
      </c>
      <c r="AB126" s="2">
        <f>SUMIFS(DataRegularSeason20242025!$AA$3:$AA$1315,DataRegularSeason20242025!$B$3:$B$1315, "&lt;=" &amp; $A126, DataRegularSeason20242025!$D$3:$D$1315, AB$1)+SUMIFS(DataRegularSeason20242025!$AB$3:$AB$1315,DataRegularSeason20242025!$B$3:$B$1315, "&lt;=" &amp; $A126, DataRegularSeason20242025!$E$3:$E$1315, AB$1)</f>
        <v>62</v>
      </c>
      <c r="AC126" s="2">
        <f>SUMIFS(DataRegularSeason20242025!$AA$3:$AA$1315,DataRegularSeason20242025!$B$3:$B$1315, "&lt;=" &amp; $A126, DataRegularSeason20242025!$D$3:$D$1315, AC$1)+SUMIFS(DataRegularSeason20242025!$AB$3:$AB$1315,DataRegularSeason20242025!$B$3:$B$1315, "&lt;=" &amp; $A126, DataRegularSeason20242025!$E$3:$E$1315, AC$1)</f>
        <v>49</v>
      </c>
      <c r="AD126" s="2">
        <f>SUMIFS(DataRegularSeason20242025!$AA$3:$AA$1315,DataRegularSeason20242025!$B$3:$B$1315, "&lt;=" &amp; $A126, DataRegularSeason20242025!$D$3:$D$1315, AD$1)+SUMIFS(DataRegularSeason20242025!$AB$3:$AB$1315,DataRegularSeason20242025!$B$3:$B$1315, "&lt;=" &amp; $A126, DataRegularSeason20242025!$E$3:$E$1315, AD$1)</f>
        <v>50</v>
      </c>
      <c r="AE126" s="2">
        <f>SUMIFS(DataRegularSeason20242025!$AA$3:$AA$1315,DataRegularSeason20242025!$B$3:$B$1315, "&lt;=" &amp; $A126, DataRegularSeason20242025!$D$3:$D$1315, AE$1)+SUMIFS(DataRegularSeason20242025!$AB$3:$AB$1315,DataRegularSeason20242025!$B$3:$B$1315, "&lt;=" &amp; $A126, DataRegularSeason20242025!$E$3:$E$1315, AE$1)</f>
        <v>64</v>
      </c>
      <c r="AF126" s="2">
        <f>SUMIFS(DataRegularSeason20242025!$AA$3:$AA$1315,DataRegularSeason20242025!$B$3:$B$1315, "&lt;=" &amp; $A126, DataRegularSeason20242025!$D$3:$D$1315, AF$1)+SUMIFS(DataRegularSeason20242025!$AB$3:$AB$1315,DataRegularSeason20242025!$B$3:$B$1315, "&lt;=" &amp; $A126, DataRegularSeason20242025!$E$3:$E$1315, AF$1)</f>
        <v>69</v>
      </c>
      <c r="AG126" s="2">
        <f>SUMIFS(DataRegularSeason20242025!$AA$3:$AA$1315,DataRegularSeason20242025!$B$3:$B$1315, "&lt;=" &amp; $A126, DataRegularSeason20242025!$D$3:$D$1315, AG$1)+SUMIFS(DataRegularSeason20242025!$AB$3:$AB$1315,DataRegularSeason20242025!$B$3:$B$1315, "&lt;=" &amp; $A126, DataRegularSeason20242025!$E$3:$E$1315, AG$1)</f>
        <v>71</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46</v>
      </c>
      <c r="C127" s="2">
        <f>SUMIFS(DataRegularSeason20242025!$AA$3:$AA$1315,DataRegularSeason20242025!$B$3:$B$1315, "&lt;=" &amp; $A127, DataRegularSeason20242025!$D$3:$D$1315, C$1)+SUMIFS(DataRegularSeason20242025!$AB$3:$AB$1315,DataRegularSeason20242025!$B$3:$B$1315, "&lt;=" &amp; $A127, DataRegularSeason20242025!$E$3:$E$1315, C$1)</f>
        <v>56</v>
      </c>
      <c r="D127" s="2">
        <f>SUMIFS(DataRegularSeason20242025!$AA$3:$AA$1315,DataRegularSeason20242025!$B$3:$B$1315, "&lt;=" &amp; $A127, DataRegularSeason20242025!$D$3:$D$1315, D$1)+SUMIFS(DataRegularSeason20242025!$AB$3:$AB$1315,DataRegularSeason20242025!$B$3:$B$1315, "&lt;=" &amp; $A127, DataRegularSeason20242025!$E$3:$E$1315, D$1)</f>
        <v>41</v>
      </c>
      <c r="E127" s="2">
        <f>SUMIFS(DataRegularSeason20242025!$AA$3:$AA$1315,DataRegularSeason20242025!$B$3:$B$1315, "&lt;=" &amp; $A127, DataRegularSeason20242025!$D$3:$D$1315, E$1)+SUMIFS(DataRegularSeason20242025!$AB$3:$AB$1315,DataRegularSeason20242025!$B$3:$B$1315, "&lt;=" &amp; $A127, DataRegularSeason20242025!$E$3:$E$1315, E$1)</f>
        <v>64</v>
      </c>
      <c r="F127" s="2">
        <f>SUMIFS(DataRegularSeason20242025!$AA$3:$AA$1315,DataRegularSeason20242025!$B$3:$B$1315, "&lt;=" &amp; $A127, DataRegularSeason20242025!$D$3:$D$1315, F$1)+SUMIFS(DataRegularSeason20242025!$AB$3:$AB$1315,DataRegularSeason20242025!$B$3:$B$1315, "&lt;=" &amp; $A127, DataRegularSeason20242025!$E$3:$E$1315, F$1)</f>
        <v>55</v>
      </c>
      <c r="G127" s="2">
        <f>SUMIFS(DataRegularSeason20242025!$AA$3:$AA$1315,DataRegularSeason20242025!$B$3:$B$1315, "&lt;=" &amp; $A127, DataRegularSeason20242025!$D$3:$D$1315, G$1)+SUMIFS(DataRegularSeason20242025!$AB$3:$AB$1315,DataRegularSeason20242025!$B$3:$B$1315, "&lt;=" &amp; $A127, DataRegularSeason20242025!$E$3:$E$1315, G$1)</f>
        <v>55</v>
      </c>
      <c r="H127" s="2">
        <f>SUMIFS(DataRegularSeason20242025!$AA$3:$AA$1315,DataRegularSeason20242025!$B$3:$B$1315, "&lt;=" &amp; $A127, DataRegularSeason20242025!$D$3:$D$1315, H$1)+SUMIFS(DataRegularSeason20242025!$AB$3:$AB$1315,DataRegularSeason20242025!$B$3:$B$1315, "&lt;=" &amp; $A127, DataRegularSeason20242025!$E$3:$E$1315, H$1)</f>
        <v>35</v>
      </c>
      <c r="I127" s="2">
        <f>SUMIFS(DataRegularSeason20242025!$AA$3:$AA$1315,DataRegularSeason20242025!$B$3:$B$1315, "&lt;=" &amp; $A127, DataRegularSeason20242025!$D$3:$D$1315, I$1)+SUMIFS(DataRegularSeason20242025!$AB$3:$AB$1315,DataRegularSeason20242025!$B$3:$B$1315, "&lt;=" &amp; $A127, DataRegularSeason20242025!$E$3:$E$1315, I$1)</f>
        <v>58</v>
      </c>
      <c r="J127" s="2">
        <f>SUMIFS(DataRegularSeason20242025!$AA$3:$AA$1315,DataRegularSeason20242025!$B$3:$B$1315, "&lt;=" &amp; $A127, DataRegularSeason20242025!$D$3:$D$1315, J$1)+SUMIFS(DataRegularSeason20242025!$AB$3:$AB$1315,DataRegularSeason20242025!$B$3:$B$1315, "&lt;=" &amp; $A127, DataRegularSeason20242025!$E$3:$E$1315, J$1)</f>
        <v>63</v>
      </c>
      <c r="K127" s="2">
        <f>SUMIFS(DataRegularSeason20242025!$AA$3:$AA$1315,DataRegularSeason20242025!$B$3:$B$1315, "&lt;=" &amp; $A127, DataRegularSeason20242025!$D$3:$D$1315, K$1)+SUMIFS(DataRegularSeason20242025!$AB$3:$AB$1315,DataRegularSeason20242025!$B$3:$B$1315, "&lt;=" &amp; $A127, DataRegularSeason20242025!$E$3:$E$1315, K$1)</f>
        <v>51</v>
      </c>
      <c r="L127" s="2">
        <f>SUMIFS(DataRegularSeason20242025!$AA$3:$AA$1315,DataRegularSeason20242025!$B$3:$B$1315, "&lt;=" &amp; $A127, DataRegularSeason20242025!$D$3:$D$1315, L$1)+SUMIFS(DataRegularSeason20242025!$AB$3:$AB$1315,DataRegularSeason20242025!$B$3:$B$1315, "&lt;=" &amp; $A127, DataRegularSeason20242025!$E$3:$E$1315, L$1)</f>
        <v>65</v>
      </c>
      <c r="M127" s="2">
        <f>SUMIFS(DataRegularSeason20242025!$AA$3:$AA$1315,DataRegularSeason20242025!$B$3:$B$1315, "&lt;=" &amp; $A127, DataRegularSeason20242025!$D$3:$D$1315, M$1)+SUMIFS(DataRegularSeason20242025!$AB$3:$AB$1315,DataRegularSeason20242025!$B$3:$B$1315, "&lt;=" &amp; $A127, DataRegularSeason20242025!$E$3:$E$1315, M$1)</f>
        <v>59</v>
      </c>
      <c r="N127" s="2">
        <f>SUMIFS(DataRegularSeason20242025!$AA$3:$AA$1315,DataRegularSeason20242025!$B$3:$B$1315, "&lt;=" &amp; $A127, DataRegularSeason20242025!$D$3:$D$1315, N$1)+SUMIFS(DataRegularSeason20242025!$AB$3:$AB$1315,DataRegularSeason20242025!$B$3:$B$1315, "&lt;=" &amp; $A127, DataRegularSeason20242025!$E$3:$E$1315, N$1)</f>
        <v>58</v>
      </c>
      <c r="O127" s="2">
        <f>SUMIFS(DataRegularSeason20242025!$AA$3:$AA$1315,DataRegularSeason20242025!$B$3:$B$1315, "&lt;=" &amp; $A127, DataRegularSeason20242025!$D$3:$D$1315, O$1)+SUMIFS(DataRegularSeason20242025!$AB$3:$AB$1315,DataRegularSeason20242025!$B$3:$B$1315, "&lt;=" &amp; $A127, DataRegularSeason20242025!$E$3:$E$1315, O$1)</f>
        <v>60</v>
      </c>
      <c r="P127" s="2">
        <f>SUMIFS(DataRegularSeason20242025!$AA$3:$AA$1315,DataRegularSeason20242025!$B$3:$B$1315, "&lt;=" &amp; $A127, DataRegularSeason20242025!$D$3:$D$1315, P$1)+SUMIFS(DataRegularSeason20242025!$AB$3:$AB$1315,DataRegularSeason20242025!$B$3:$B$1315, "&lt;=" &amp; $A127, DataRegularSeason20242025!$E$3:$E$1315, P$1)</f>
        <v>53</v>
      </c>
      <c r="Q127" s="2">
        <f>SUMIFS(DataRegularSeason20242025!$AA$3:$AA$1315,DataRegularSeason20242025!$B$3:$B$1315, "&lt;=" &amp; $A127, DataRegularSeason20242025!$D$3:$D$1315, Q$1)+SUMIFS(DataRegularSeason20242025!$AB$3:$AB$1315,DataRegularSeason20242025!$B$3:$B$1315, "&lt;=" &amp; $A127, DataRegularSeason20242025!$E$3:$E$1315, Q$1)</f>
        <v>62</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49</v>
      </c>
      <c r="T127" s="2">
        <f>SUMIFS(DataRegularSeason20242025!$AA$3:$AA$1315,DataRegularSeason20242025!$B$3:$B$1315, "&lt;=" &amp; $A127, DataRegularSeason20242025!$D$3:$D$1315, T$1)+SUMIFS(DataRegularSeason20242025!$AB$3:$AB$1315,DataRegularSeason20242025!$B$3:$B$1315, "&lt;=" &amp; $A127, DataRegularSeason20242025!$E$3:$E$1315, T$1)</f>
        <v>52</v>
      </c>
      <c r="U127" s="2">
        <f>SUMIFS(DataRegularSeason20242025!$AA$3:$AA$1315,DataRegularSeason20242025!$B$3:$B$1315, "&lt;=" &amp; $A127, DataRegularSeason20242025!$D$3:$D$1315, U$1)+SUMIFS(DataRegularSeason20242025!$AB$3:$AB$1315,DataRegularSeason20242025!$B$3:$B$1315, "&lt;=" &amp; $A127, DataRegularSeason20242025!$E$3:$E$1315, U$1)</f>
        <v>54</v>
      </c>
      <c r="V127" s="2">
        <f>SUMIFS(DataRegularSeason20242025!$AA$3:$AA$1315,DataRegularSeason20242025!$B$3:$B$1315, "&lt;=" &amp; $A127, DataRegularSeason20242025!$D$3:$D$1315, V$1)+SUMIFS(DataRegularSeason20242025!$AB$3:$AB$1315,DataRegularSeason20242025!$B$3:$B$1315, "&lt;=" &amp; $A127, DataRegularSeason20242025!$E$3:$E$1315, V$1)</f>
        <v>50</v>
      </c>
      <c r="W127" s="2">
        <f>SUMIFS(DataRegularSeason20242025!$AA$3:$AA$1315,DataRegularSeason20242025!$B$3:$B$1315, "&lt;=" &amp; $A127, DataRegularSeason20242025!$D$3:$D$1315, W$1)+SUMIFS(DataRegularSeason20242025!$AB$3:$AB$1315,DataRegularSeason20242025!$B$3:$B$1315, "&lt;=" &amp; $A127, DataRegularSeason20242025!$E$3:$E$1315, W$1)</f>
        <v>48</v>
      </c>
      <c r="X127" s="2">
        <f>SUMIFS(DataRegularSeason20242025!$AA$3:$AA$1315,DataRegularSeason20242025!$B$3:$B$1315, "&lt;=" &amp; $A127, DataRegularSeason20242025!$D$3:$D$1315, X$1)+SUMIFS(DataRegularSeason20242025!$AB$3:$AB$1315,DataRegularSeason20242025!$B$3:$B$1315, "&lt;=" &amp; $A127, DataRegularSeason20242025!$E$3:$E$1315, X$1)</f>
        <v>47</v>
      </c>
      <c r="Y127" s="2">
        <f>SUMIFS(DataRegularSeason20242025!$AA$3:$AA$1315,DataRegularSeason20242025!$B$3:$B$1315, "&lt;=" &amp; $A127, DataRegularSeason20242025!$D$3:$D$1315, Y$1)+SUMIFS(DataRegularSeason20242025!$AB$3:$AB$1315,DataRegularSeason20242025!$B$3:$B$1315, "&lt;=" &amp; $A127, DataRegularSeason20242025!$E$3:$E$1315, Y$1)</f>
        <v>34</v>
      </c>
      <c r="Z127" s="2">
        <f>SUMIFS(DataRegularSeason20242025!$AA$3:$AA$1315,DataRegularSeason20242025!$B$3:$B$1315, "&lt;=" &amp; $A127, DataRegularSeason20242025!$D$3:$D$1315, Z$1)+SUMIFS(DataRegularSeason20242025!$AB$3:$AB$1315,DataRegularSeason20242025!$B$3:$B$1315, "&lt;=" &amp; $A127, DataRegularSeason20242025!$E$3:$E$1315, Z$1)</f>
        <v>50</v>
      </c>
      <c r="AA127" s="2">
        <f>SUMIFS(DataRegularSeason20242025!$AA$3:$AA$1315,DataRegularSeason20242025!$B$3:$B$1315, "&lt;=" &amp; $A127, DataRegularSeason20242025!$D$3:$D$1315, AA$1)+SUMIFS(DataRegularSeason20242025!$AB$3:$AB$1315,DataRegularSeason20242025!$B$3:$B$1315, "&lt;=" &amp; $A127, DataRegularSeason20242025!$E$3:$E$1315, AA$1)</f>
        <v>55</v>
      </c>
      <c r="AB127" s="2">
        <f>SUMIFS(DataRegularSeason20242025!$AA$3:$AA$1315,DataRegularSeason20242025!$B$3:$B$1315, "&lt;=" &amp; $A127, DataRegularSeason20242025!$D$3:$D$1315, AB$1)+SUMIFS(DataRegularSeason20242025!$AB$3:$AB$1315,DataRegularSeason20242025!$B$3:$B$1315, "&lt;=" &amp; $A127, DataRegularSeason20242025!$E$3:$E$1315, AB$1)</f>
        <v>62</v>
      </c>
      <c r="AC127" s="2">
        <f>SUMIFS(DataRegularSeason20242025!$AA$3:$AA$1315,DataRegularSeason20242025!$B$3:$B$1315, "&lt;=" &amp; $A127, DataRegularSeason20242025!$D$3:$D$1315, AC$1)+SUMIFS(DataRegularSeason20242025!$AB$3:$AB$1315,DataRegularSeason20242025!$B$3:$B$1315, "&lt;=" &amp; $A127, DataRegularSeason20242025!$E$3:$E$1315, AC$1)</f>
        <v>49</v>
      </c>
      <c r="AD127" s="2">
        <f>SUMIFS(DataRegularSeason20242025!$AA$3:$AA$1315,DataRegularSeason20242025!$B$3:$B$1315, "&lt;=" &amp; $A127, DataRegularSeason20242025!$D$3:$D$1315, AD$1)+SUMIFS(DataRegularSeason20242025!$AB$3:$AB$1315,DataRegularSeason20242025!$B$3:$B$1315, "&lt;=" &amp; $A127, DataRegularSeason20242025!$E$3:$E$1315, AD$1)</f>
        <v>50</v>
      </c>
      <c r="AE127" s="2">
        <f>SUMIFS(DataRegularSeason20242025!$AA$3:$AA$1315,DataRegularSeason20242025!$B$3:$B$1315, "&lt;=" &amp; $A127, DataRegularSeason20242025!$D$3:$D$1315, AE$1)+SUMIFS(DataRegularSeason20242025!$AB$3:$AB$1315,DataRegularSeason20242025!$B$3:$B$1315, "&lt;=" &amp; $A127, DataRegularSeason20242025!$E$3:$E$1315, AE$1)</f>
        <v>64</v>
      </c>
      <c r="AF127" s="2">
        <f>SUMIFS(DataRegularSeason20242025!$AA$3:$AA$1315,DataRegularSeason20242025!$B$3:$B$1315, "&lt;=" &amp; $A127, DataRegularSeason20242025!$D$3:$D$1315, AF$1)+SUMIFS(DataRegularSeason20242025!$AB$3:$AB$1315,DataRegularSeason20242025!$B$3:$B$1315, "&lt;=" &amp; $A127, DataRegularSeason20242025!$E$3:$E$1315, AF$1)</f>
        <v>69</v>
      </c>
      <c r="AG127" s="2">
        <f>SUMIFS(DataRegularSeason20242025!$AA$3:$AA$1315,DataRegularSeason20242025!$B$3:$B$1315, "&lt;=" &amp; $A127, DataRegularSeason20242025!$D$3:$D$1315, AG$1)+SUMIFS(DataRegularSeason20242025!$AB$3:$AB$1315,DataRegularSeason20242025!$B$3:$B$1315, "&lt;=" &amp; $A127, DataRegularSeason20242025!$E$3:$E$1315, AG$1)</f>
        <v>71</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46</v>
      </c>
      <c r="C128" s="2">
        <f>SUMIFS(DataRegularSeason20242025!$AA$3:$AA$1315,DataRegularSeason20242025!$B$3:$B$1315, "&lt;=" &amp; $A128, DataRegularSeason20242025!$D$3:$D$1315, C$1)+SUMIFS(DataRegularSeason20242025!$AB$3:$AB$1315,DataRegularSeason20242025!$B$3:$B$1315, "&lt;=" &amp; $A128, DataRegularSeason20242025!$E$3:$E$1315, C$1)</f>
        <v>56</v>
      </c>
      <c r="D128" s="2">
        <f>SUMIFS(DataRegularSeason20242025!$AA$3:$AA$1315,DataRegularSeason20242025!$B$3:$B$1315, "&lt;=" &amp; $A128, DataRegularSeason20242025!$D$3:$D$1315, D$1)+SUMIFS(DataRegularSeason20242025!$AB$3:$AB$1315,DataRegularSeason20242025!$B$3:$B$1315, "&lt;=" &amp; $A128, DataRegularSeason20242025!$E$3:$E$1315, D$1)</f>
        <v>41</v>
      </c>
      <c r="E128" s="2">
        <f>SUMIFS(DataRegularSeason20242025!$AA$3:$AA$1315,DataRegularSeason20242025!$B$3:$B$1315, "&lt;=" &amp; $A128, DataRegularSeason20242025!$D$3:$D$1315, E$1)+SUMIFS(DataRegularSeason20242025!$AB$3:$AB$1315,DataRegularSeason20242025!$B$3:$B$1315, "&lt;=" &amp; $A128, DataRegularSeason20242025!$E$3:$E$1315, E$1)</f>
        <v>64</v>
      </c>
      <c r="F128" s="2">
        <f>SUMIFS(DataRegularSeason20242025!$AA$3:$AA$1315,DataRegularSeason20242025!$B$3:$B$1315, "&lt;=" &amp; $A128, DataRegularSeason20242025!$D$3:$D$1315, F$1)+SUMIFS(DataRegularSeason20242025!$AB$3:$AB$1315,DataRegularSeason20242025!$B$3:$B$1315, "&lt;=" &amp; $A128, DataRegularSeason20242025!$E$3:$E$1315, F$1)</f>
        <v>55</v>
      </c>
      <c r="G128" s="2">
        <f>SUMIFS(DataRegularSeason20242025!$AA$3:$AA$1315,DataRegularSeason20242025!$B$3:$B$1315, "&lt;=" &amp; $A128, DataRegularSeason20242025!$D$3:$D$1315, G$1)+SUMIFS(DataRegularSeason20242025!$AB$3:$AB$1315,DataRegularSeason20242025!$B$3:$B$1315, "&lt;=" &amp; $A128, DataRegularSeason20242025!$E$3:$E$1315, G$1)</f>
        <v>55</v>
      </c>
      <c r="H128" s="2">
        <f>SUMIFS(DataRegularSeason20242025!$AA$3:$AA$1315,DataRegularSeason20242025!$B$3:$B$1315, "&lt;=" &amp; $A128, DataRegularSeason20242025!$D$3:$D$1315, H$1)+SUMIFS(DataRegularSeason20242025!$AB$3:$AB$1315,DataRegularSeason20242025!$B$3:$B$1315, "&lt;=" &amp; $A128, DataRegularSeason20242025!$E$3:$E$1315, H$1)</f>
        <v>35</v>
      </c>
      <c r="I128" s="2">
        <f>SUMIFS(DataRegularSeason20242025!$AA$3:$AA$1315,DataRegularSeason20242025!$B$3:$B$1315, "&lt;=" &amp; $A128, DataRegularSeason20242025!$D$3:$D$1315, I$1)+SUMIFS(DataRegularSeason20242025!$AB$3:$AB$1315,DataRegularSeason20242025!$B$3:$B$1315, "&lt;=" &amp; $A128, DataRegularSeason20242025!$E$3:$E$1315, I$1)</f>
        <v>58</v>
      </c>
      <c r="J128" s="2">
        <f>SUMIFS(DataRegularSeason20242025!$AA$3:$AA$1315,DataRegularSeason20242025!$B$3:$B$1315, "&lt;=" &amp; $A128, DataRegularSeason20242025!$D$3:$D$1315, J$1)+SUMIFS(DataRegularSeason20242025!$AB$3:$AB$1315,DataRegularSeason20242025!$B$3:$B$1315, "&lt;=" &amp; $A128, DataRegularSeason20242025!$E$3:$E$1315, J$1)</f>
        <v>63</v>
      </c>
      <c r="K128" s="2">
        <f>SUMIFS(DataRegularSeason20242025!$AA$3:$AA$1315,DataRegularSeason20242025!$B$3:$B$1315, "&lt;=" &amp; $A128, DataRegularSeason20242025!$D$3:$D$1315, K$1)+SUMIFS(DataRegularSeason20242025!$AB$3:$AB$1315,DataRegularSeason20242025!$B$3:$B$1315, "&lt;=" &amp; $A128, DataRegularSeason20242025!$E$3:$E$1315, K$1)</f>
        <v>51</v>
      </c>
      <c r="L128" s="2">
        <f>SUMIFS(DataRegularSeason20242025!$AA$3:$AA$1315,DataRegularSeason20242025!$B$3:$B$1315, "&lt;=" &amp; $A128, DataRegularSeason20242025!$D$3:$D$1315, L$1)+SUMIFS(DataRegularSeason20242025!$AB$3:$AB$1315,DataRegularSeason20242025!$B$3:$B$1315, "&lt;=" &amp; $A128, DataRegularSeason20242025!$E$3:$E$1315, L$1)</f>
        <v>65</v>
      </c>
      <c r="M128" s="2">
        <f>SUMIFS(DataRegularSeason20242025!$AA$3:$AA$1315,DataRegularSeason20242025!$B$3:$B$1315, "&lt;=" &amp; $A128, DataRegularSeason20242025!$D$3:$D$1315, M$1)+SUMIFS(DataRegularSeason20242025!$AB$3:$AB$1315,DataRegularSeason20242025!$B$3:$B$1315, "&lt;=" &amp; $A128, DataRegularSeason20242025!$E$3:$E$1315, M$1)</f>
        <v>59</v>
      </c>
      <c r="N128" s="2">
        <f>SUMIFS(DataRegularSeason20242025!$AA$3:$AA$1315,DataRegularSeason20242025!$B$3:$B$1315, "&lt;=" &amp; $A128, DataRegularSeason20242025!$D$3:$D$1315, N$1)+SUMIFS(DataRegularSeason20242025!$AB$3:$AB$1315,DataRegularSeason20242025!$B$3:$B$1315, "&lt;=" &amp; $A128, DataRegularSeason20242025!$E$3:$E$1315, N$1)</f>
        <v>58</v>
      </c>
      <c r="O128" s="2">
        <f>SUMIFS(DataRegularSeason20242025!$AA$3:$AA$1315,DataRegularSeason20242025!$B$3:$B$1315, "&lt;=" &amp; $A128, DataRegularSeason20242025!$D$3:$D$1315, O$1)+SUMIFS(DataRegularSeason20242025!$AB$3:$AB$1315,DataRegularSeason20242025!$B$3:$B$1315, "&lt;=" &amp; $A128, DataRegularSeason20242025!$E$3:$E$1315, O$1)</f>
        <v>60</v>
      </c>
      <c r="P128" s="2">
        <f>SUMIFS(DataRegularSeason20242025!$AA$3:$AA$1315,DataRegularSeason20242025!$B$3:$B$1315, "&lt;=" &amp; $A128, DataRegularSeason20242025!$D$3:$D$1315, P$1)+SUMIFS(DataRegularSeason20242025!$AB$3:$AB$1315,DataRegularSeason20242025!$B$3:$B$1315, "&lt;=" &amp; $A128, DataRegularSeason20242025!$E$3:$E$1315, P$1)</f>
        <v>53</v>
      </c>
      <c r="Q128" s="2">
        <f>SUMIFS(DataRegularSeason20242025!$AA$3:$AA$1315,DataRegularSeason20242025!$B$3:$B$1315, "&lt;=" &amp; $A128, DataRegularSeason20242025!$D$3:$D$1315, Q$1)+SUMIFS(DataRegularSeason20242025!$AB$3:$AB$1315,DataRegularSeason20242025!$B$3:$B$1315, "&lt;=" &amp; $A128, DataRegularSeason20242025!$E$3:$E$1315, Q$1)</f>
        <v>62</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49</v>
      </c>
      <c r="T128" s="2">
        <f>SUMIFS(DataRegularSeason20242025!$AA$3:$AA$1315,DataRegularSeason20242025!$B$3:$B$1315, "&lt;=" &amp; $A128, DataRegularSeason20242025!$D$3:$D$1315, T$1)+SUMIFS(DataRegularSeason20242025!$AB$3:$AB$1315,DataRegularSeason20242025!$B$3:$B$1315, "&lt;=" &amp; $A128, DataRegularSeason20242025!$E$3:$E$1315, T$1)</f>
        <v>52</v>
      </c>
      <c r="U128" s="2">
        <f>SUMIFS(DataRegularSeason20242025!$AA$3:$AA$1315,DataRegularSeason20242025!$B$3:$B$1315, "&lt;=" &amp; $A128, DataRegularSeason20242025!$D$3:$D$1315, U$1)+SUMIFS(DataRegularSeason20242025!$AB$3:$AB$1315,DataRegularSeason20242025!$B$3:$B$1315, "&lt;=" &amp; $A128, DataRegularSeason20242025!$E$3:$E$1315, U$1)</f>
        <v>54</v>
      </c>
      <c r="V128" s="2">
        <f>SUMIFS(DataRegularSeason20242025!$AA$3:$AA$1315,DataRegularSeason20242025!$B$3:$B$1315, "&lt;=" &amp; $A128, DataRegularSeason20242025!$D$3:$D$1315, V$1)+SUMIFS(DataRegularSeason20242025!$AB$3:$AB$1315,DataRegularSeason20242025!$B$3:$B$1315, "&lt;=" &amp; $A128, DataRegularSeason20242025!$E$3:$E$1315, V$1)</f>
        <v>50</v>
      </c>
      <c r="W128" s="2">
        <f>SUMIFS(DataRegularSeason20242025!$AA$3:$AA$1315,DataRegularSeason20242025!$B$3:$B$1315, "&lt;=" &amp; $A128, DataRegularSeason20242025!$D$3:$D$1315, W$1)+SUMIFS(DataRegularSeason20242025!$AB$3:$AB$1315,DataRegularSeason20242025!$B$3:$B$1315, "&lt;=" &amp; $A128, DataRegularSeason20242025!$E$3:$E$1315, W$1)</f>
        <v>48</v>
      </c>
      <c r="X128" s="2">
        <f>SUMIFS(DataRegularSeason20242025!$AA$3:$AA$1315,DataRegularSeason20242025!$B$3:$B$1315, "&lt;=" &amp; $A128, DataRegularSeason20242025!$D$3:$D$1315, X$1)+SUMIFS(DataRegularSeason20242025!$AB$3:$AB$1315,DataRegularSeason20242025!$B$3:$B$1315, "&lt;=" &amp; $A128, DataRegularSeason20242025!$E$3:$E$1315, X$1)</f>
        <v>47</v>
      </c>
      <c r="Y128" s="2">
        <f>SUMIFS(DataRegularSeason20242025!$AA$3:$AA$1315,DataRegularSeason20242025!$B$3:$B$1315, "&lt;=" &amp; $A128, DataRegularSeason20242025!$D$3:$D$1315, Y$1)+SUMIFS(DataRegularSeason20242025!$AB$3:$AB$1315,DataRegularSeason20242025!$B$3:$B$1315, "&lt;=" &amp; $A128, DataRegularSeason20242025!$E$3:$E$1315, Y$1)</f>
        <v>34</v>
      </c>
      <c r="Z128" s="2">
        <f>SUMIFS(DataRegularSeason20242025!$AA$3:$AA$1315,DataRegularSeason20242025!$B$3:$B$1315, "&lt;=" &amp; $A128, DataRegularSeason20242025!$D$3:$D$1315, Z$1)+SUMIFS(DataRegularSeason20242025!$AB$3:$AB$1315,DataRegularSeason20242025!$B$3:$B$1315, "&lt;=" &amp; $A128, DataRegularSeason20242025!$E$3:$E$1315, Z$1)</f>
        <v>50</v>
      </c>
      <c r="AA128" s="2">
        <f>SUMIFS(DataRegularSeason20242025!$AA$3:$AA$1315,DataRegularSeason20242025!$B$3:$B$1315, "&lt;=" &amp; $A128, DataRegularSeason20242025!$D$3:$D$1315, AA$1)+SUMIFS(DataRegularSeason20242025!$AB$3:$AB$1315,DataRegularSeason20242025!$B$3:$B$1315, "&lt;=" &amp; $A128, DataRegularSeason20242025!$E$3:$E$1315, AA$1)</f>
        <v>55</v>
      </c>
      <c r="AB128" s="2">
        <f>SUMIFS(DataRegularSeason20242025!$AA$3:$AA$1315,DataRegularSeason20242025!$B$3:$B$1315, "&lt;=" &amp; $A128, DataRegularSeason20242025!$D$3:$D$1315, AB$1)+SUMIFS(DataRegularSeason20242025!$AB$3:$AB$1315,DataRegularSeason20242025!$B$3:$B$1315, "&lt;=" &amp; $A128, DataRegularSeason20242025!$E$3:$E$1315, AB$1)</f>
        <v>62</v>
      </c>
      <c r="AC128" s="2">
        <f>SUMIFS(DataRegularSeason20242025!$AA$3:$AA$1315,DataRegularSeason20242025!$B$3:$B$1315, "&lt;=" &amp; $A128, DataRegularSeason20242025!$D$3:$D$1315, AC$1)+SUMIFS(DataRegularSeason20242025!$AB$3:$AB$1315,DataRegularSeason20242025!$B$3:$B$1315, "&lt;=" &amp; $A128, DataRegularSeason20242025!$E$3:$E$1315, AC$1)</f>
        <v>49</v>
      </c>
      <c r="AD128" s="2">
        <f>SUMIFS(DataRegularSeason20242025!$AA$3:$AA$1315,DataRegularSeason20242025!$B$3:$B$1315, "&lt;=" &amp; $A128, DataRegularSeason20242025!$D$3:$D$1315, AD$1)+SUMIFS(DataRegularSeason20242025!$AB$3:$AB$1315,DataRegularSeason20242025!$B$3:$B$1315, "&lt;=" &amp; $A128, DataRegularSeason20242025!$E$3:$E$1315, AD$1)</f>
        <v>50</v>
      </c>
      <c r="AE128" s="2">
        <f>SUMIFS(DataRegularSeason20242025!$AA$3:$AA$1315,DataRegularSeason20242025!$B$3:$B$1315, "&lt;=" &amp; $A128, DataRegularSeason20242025!$D$3:$D$1315, AE$1)+SUMIFS(DataRegularSeason20242025!$AB$3:$AB$1315,DataRegularSeason20242025!$B$3:$B$1315, "&lt;=" &amp; $A128, DataRegularSeason20242025!$E$3:$E$1315, AE$1)</f>
        <v>64</v>
      </c>
      <c r="AF128" s="2">
        <f>SUMIFS(DataRegularSeason20242025!$AA$3:$AA$1315,DataRegularSeason20242025!$B$3:$B$1315, "&lt;=" &amp; $A128, DataRegularSeason20242025!$D$3:$D$1315, AF$1)+SUMIFS(DataRegularSeason20242025!$AB$3:$AB$1315,DataRegularSeason20242025!$B$3:$B$1315, "&lt;=" &amp; $A128, DataRegularSeason20242025!$E$3:$E$1315, AF$1)</f>
        <v>69</v>
      </c>
      <c r="AG128" s="2">
        <f>SUMIFS(DataRegularSeason20242025!$AA$3:$AA$1315,DataRegularSeason20242025!$B$3:$B$1315, "&lt;=" &amp; $A128, DataRegularSeason20242025!$D$3:$D$1315, AG$1)+SUMIFS(DataRegularSeason20242025!$AB$3:$AB$1315,DataRegularSeason20242025!$B$3:$B$1315, "&lt;=" &amp; $A128, DataRegularSeason20242025!$E$3:$E$1315, AG$1)</f>
        <v>71</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46</v>
      </c>
      <c r="C129" s="2">
        <f>SUMIFS(DataRegularSeason20242025!$AA$3:$AA$1315,DataRegularSeason20242025!$B$3:$B$1315, "&lt;=" &amp; $A129, DataRegularSeason20242025!$D$3:$D$1315, C$1)+SUMIFS(DataRegularSeason20242025!$AB$3:$AB$1315,DataRegularSeason20242025!$B$3:$B$1315, "&lt;=" &amp; $A129, DataRegularSeason20242025!$E$3:$E$1315, C$1)</f>
        <v>56</v>
      </c>
      <c r="D129" s="2">
        <f>SUMIFS(DataRegularSeason20242025!$AA$3:$AA$1315,DataRegularSeason20242025!$B$3:$B$1315, "&lt;=" &amp; $A129, DataRegularSeason20242025!$D$3:$D$1315, D$1)+SUMIFS(DataRegularSeason20242025!$AB$3:$AB$1315,DataRegularSeason20242025!$B$3:$B$1315, "&lt;=" &amp; $A129, DataRegularSeason20242025!$E$3:$E$1315, D$1)</f>
        <v>41</v>
      </c>
      <c r="E129" s="2">
        <f>SUMIFS(DataRegularSeason20242025!$AA$3:$AA$1315,DataRegularSeason20242025!$B$3:$B$1315, "&lt;=" &amp; $A129, DataRegularSeason20242025!$D$3:$D$1315, E$1)+SUMIFS(DataRegularSeason20242025!$AB$3:$AB$1315,DataRegularSeason20242025!$B$3:$B$1315, "&lt;=" &amp; $A129, DataRegularSeason20242025!$E$3:$E$1315, E$1)</f>
        <v>64</v>
      </c>
      <c r="F129" s="2">
        <f>SUMIFS(DataRegularSeason20242025!$AA$3:$AA$1315,DataRegularSeason20242025!$B$3:$B$1315, "&lt;=" &amp; $A129, DataRegularSeason20242025!$D$3:$D$1315, F$1)+SUMIFS(DataRegularSeason20242025!$AB$3:$AB$1315,DataRegularSeason20242025!$B$3:$B$1315, "&lt;=" &amp; $A129, DataRegularSeason20242025!$E$3:$E$1315, F$1)</f>
        <v>55</v>
      </c>
      <c r="G129" s="2">
        <f>SUMIFS(DataRegularSeason20242025!$AA$3:$AA$1315,DataRegularSeason20242025!$B$3:$B$1315, "&lt;=" &amp; $A129, DataRegularSeason20242025!$D$3:$D$1315, G$1)+SUMIFS(DataRegularSeason20242025!$AB$3:$AB$1315,DataRegularSeason20242025!$B$3:$B$1315, "&lt;=" &amp; $A129, DataRegularSeason20242025!$E$3:$E$1315, G$1)</f>
        <v>55</v>
      </c>
      <c r="H129" s="2">
        <f>SUMIFS(DataRegularSeason20242025!$AA$3:$AA$1315,DataRegularSeason20242025!$B$3:$B$1315, "&lt;=" &amp; $A129, DataRegularSeason20242025!$D$3:$D$1315, H$1)+SUMIFS(DataRegularSeason20242025!$AB$3:$AB$1315,DataRegularSeason20242025!$B$3:$B$1315, "&lt;=" &amp; $A129, DataRegularSeason20242025!$E$3:$E$1315, H$1)</f>
        <v>35</v>
      </c>
      <c r="I129" s="2">
        <f>SUMIFS(DataRegularSeason20242025!$AA$3:$AA$1315,DataRegularSeason20242025!$B$3:$B$1315, "&lt;=" &amp; $A129, DataRegularSeason20242025!$D$3:$D$1315, I$1)+SUMIFS(DataRegularSeason20242025!$AB$3:$AB$1315,DataRegularSeason20242025!$B$3:$B$1315, "&lt;=" &amp; $A129, DataRegularSeason20242025!$E$3:$E$1315, I$1)</f>
        <v>58</v>
      </c>
      <c r="J129" s="2">
        <f>SUMIFS(DataRegularSeason20242025!$AA$3:$AA$1315,DataRegularSeason20242025!$B$3:$B$1315, "&lt;=" &amp; $A129, DataRegularSeason20242025!$D$3:$D$1315, J$1)+SUMIFS(DataRegularSeason20242025!$AB$3:$AB$1315,DataRegularSeason20242025!$B$3:$B$1315, "&lt;=" &amp; $A129, DataRegularSeason20242025!$E$3:$E$1315, J$1)</f>
        <v>63</v>
      </c>
      <c r="K129" s="2">
        <f>SUMIFS(DataRegularSeason20242025!$AA$3:$AA$1315,DataRegularSeason20242025!$B$3:$B$1315, "&lt;=" &amp; $A129, DataRegularSeason20242025!$D$3:$D$1315, K$1)+SUMIFS(DataRegularSeason20242025!$AB$3:$AB$1315,DataRegularSeason20242025!$B$3:$B$1315, "&lt;=" &amp; $A129, DataRegularSeason20242025!$E$3:$E$1315, K$1)</f>
        <v>51</v>
      </c>
      <c r="L129" s="2">
        <f>SUMIFS(DataRegularSeason20242025!$AA$3:$AA$1315,DataRegularSeason20242025!$B$3:$B$1315, "&lt;=" &amp; $A129, DataRegularSeason20242025!$D$3:$D$1315, L$1)+SUMIFS(DataRegularSeason20242025!$AB$3:$AB$1315,DataRegularSeason20242025!$B$3:$B$1315, "&lt;=" &amp; $A129, DataRegularSeason20242025!$E$3:$E$1315, L$1)</f>
        <v>65</v>
      </c>
      <c r="M129" s="2">
        <f>SUMIFS(DataRegularSeason20242025!$AA$3:$AA$1315,DataRegularSeason20242025!$B$3:$B$1315, "&lt;=" &amp; $A129, DataRegularSeason20242025!$D$3:$D$1315, M$1)+SUMIFS(DataRegularSeason20242025!$AB$3:$AB$1315,DataRegularSeason20242025!$B$3:$B$1315, "&lt;=" &amp; $A129, DataRegularSeason20242025!$E$3:$E$1315, M$1)</f>
        <v>59</v>
      </c>
      <c r="N129" s="2">
        <f>SUMIFS(DataRegularSeason20242025!$AA$3:$AA$1315,DataRegularSeason20242025!$B$3:$B$1315, "&lt;=" &amp; $A129, DataRegularSeason20242025!$D$3:$D$1315, N$1)+SUMIFS(DataRegularSeason20242025!$AB$3:$AB$1315,DataRegularSeason20242025!$B$3:$B$1315, "&lt;=" &amp; $A129, DataRegularSeason20242025!$E$3:$E$1315, N$1)</f>
        <v>58</v>
      </c>
      <c r="O129" s="2">
        <f>SUMIFS(DataRegularSeason20242025!$AA$3:$AA$1315,DataRegularSeason20242025!$B$3:$B$1315, "&lt;=" &amp; $A129, DataRegularSeason20242025!$D$3:$D$1315, O$1)+SUMIFS(DataRegularSeason20242025!$AB$3:$AB$1315,DataRegularSeason20242025!$B$3:$B$1315, "&lt;=" &amp; $A129, DataRegularSeason20242025!$E$3:$E$1315, O$1)</f>
        <v>60</v>
      </c>
      <c r="P129" s="2">
        <f>SUMIFS(DataRegularSeason20242025!$AA$3:$AA$1315,DataRegularSeason20242025!$B$3:$B$1315, "&lt;=" &amp; $A129, DataRegularSeason20242025!$D$3:$D$1315, P$1)+SUMIFS(DataRegularSeason20242025!$AB$3:$AB$1315,DataRegularSeason20242025!$B$3:$B$1315, "&lt;=" &amp; $A129, DataRegularSeason20242025!$E$3:$E$1315, P$1)</f>
        <v>53</v>
      </c>
      <c r="Q129" s="2">
        <f>SUMIFS(DataRegularSeason20242025!$AA$3:$AA$1315,DataRegularSeason20242025!$B$3:$B$1315, "&lt;=" &amp; $A129, DataRegularSeason20242025!$D$3:$D$1315, Q$1)+SUMIFS(DataRegularSeason20242025!$AB$3:$AB$1315,DataRegularSeason20242025!$B$3:$B$1315, "&lt;=" &amp; $A129, DataRegularSeason20242025!$E$3:$E$1315, Q$1)</f>
        <v>62</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49</v>
      </c>
      <c r="T129" s="2">
        <f>SUMIFS(DataRegularSeason20242025!$AA$3:$AA$1315,DataRegularSeason20242025!$B$3:$B$1315, "&lt;=" &amp; $A129, DataRegularSeason20242025!$D$3:$D$1315, T$1)+SUMIFS(DataRegularSeason20242025!$AB$3:$AB$1315,DataRegularSeason20242025!$B$3:$B$1315, "&lt;=" &amp; $A129, DataRegularSeason20242025!$E$3:$E$1315, T$1)</f>
        <v>52</v>
      </c>
      <c r="U129" s="2">
        <f>SUMIFS(DataRegularSeason20242025!$AA$3:$AA$1315,DataRegularSeason20242025!$B$3:$B$1315, "&lt;=" &amp; $A129, DataRegularSeason20242025!$D$3:$D$1315, U$1)+SUMIFS(DataRegularSeason20242025!$AB$3:$AB$1315,DataRegularSeason20242025!$B$3:$B$1315, "&lt;=" &amp; $A129, DataRegularSeason20242025!$E$3:$E$1315, U$1)</f>
        <v>54</v>
      </c>
      <c r="V129" s="2">
        <f>SUMIFS(DataRegularSeason20242025!$AA$3:$AA$1315,DataRegularSeason20242025!$B$3:$B$1315, "&lt;=" &amp; $A129, DataRegularSeason20242025!$D$3:$D$1315, V$1)+SUMIFS(DataRegularSeason20242025!$AB$3:$AB$1315,DataRegularSeason20242025!$B$3:$B$1315, "&lt;=" &amp; $A129, DataRegularSeason20242025!$E$3:$E$1315, V$1)</f>
        <v>50</v>
      </c>
      <c r="W129" s="2">
        <f>SUMIFS(DataRegularSeason20242025!$AA$3:$AA$1315,DataRegularSeason20242025!$B$3:$B$1315, "&lt;=" &amp; $A129, DataRegularSeason20242025!$D$3:$D$1315, W$1)+SUMIFS(DataRegularSeason20242025!$AB$3:$AB$1315,DataRegularSeason20242025!$B$3:$B$1315, "&lt;=" &amp; $A129, DataRegularSeason20242025!$E$3:$E$1315, W$1)</f>
        <v>48</v>
      </c>
      <c r="X129" s="2">
        <f>SUMIFS(DataRegularSeason20242025!$AA$3:$AA$1315,DataRegularSeason20242025!$B$3:$B$1315, "&lt;=" &amp; $A129, DataRegularSeason20242025!$D$3:$D$1315, X$1)+SUMIFS(DataRegularSeason20242025!$AB$3:$AB$1315,DataRegularSeason20242025!$B$3:$B$1315, "&lt;=" &amp; $A129, DataRegularSeason20242025!$E$3:$E$1315, X$1)</f>
        <v>47</v>
      </c>
      <c r="Y129" s="2">
        <f>SUMIFS(DataRegularSeason20242025!$AA$3:$AA$1315,DataRegularSeason20242025!$B$3:$B$1315, "&lt;=" &amp; $A129, DataRegularSeason20242025!$D$3:$D$1315, Y$1)+SUMIFS(DataRegularSeason20242025!$AB$3:$AB$1315,DataRegularSeason20242025!$B$3:$B$1315, "&lt;=" &amp; $A129, DataRegularSeason20242025!$E$3:$E$1315, Y$1)</f>
        <v>34</v>
      </c>
      <c r="Z129" s="2">
        <f>SUMIFS(DataRegularSeason20242025!$AA$3:$AA$1315,DataRegularSeason20242025!$B$3:$B$1315, "&lt;=" &amp; $A129, DataRegularSeason20242025!$D$3:$D$1315, Z$1)+SUMIFS(DataRegularSeason20242025!$AB$3:$AB$1315,DataRegularSeason20242025!$B$3:$B$1315, "&lt;=" &amp; $A129, DataRegularSeason20242025!$E$3:$E$1315, Z$1)</f>
        <v>50</v>
      </c>
      <c r="AA129" s="2">
        <f>SUMIFS(DataRegularSeason20242025!$AA$3:$AA$1315,DataRegularSeason20242025!$B$3:$B$1315, "&lt;=" &amp; $A129, DataRegularSeason20242025!$D$3:$D$1315, AA$1)+SUMIFS(DataRegularSeason20242025!$AB$3:$AB$1315,DataRegularSeason20242025!$B$3:$B$1315, "&lt;=" &amp; $A129, DataRegularSeason20242025!$E$3:$E$1315, AA$1)</f>
        <v>55</v>
      </c>
      <c r="AB129" s="2">
        <f>SUMIFS(DataRegularSeason20242025!$AA$3:$AA$1315,DataRegularSeason20242025!$B$3:$B$1315, "&lt;=" &amp; $A129, DataRegularSeason20242025!$D$3:$D$1315, AB$1)+SUMIFS(DataRegularSeason20242025!$AB$3:$AB$1315,DataRegularSeason20242025!$B$3:$B$1315, "&lt;=" &amp; $A129, DataRegularSeason20242025!$E$3:$E$1315, AB$1)</f>
        <v>62</v>
      </c>
      <c r="AC129" s="2">
        <f>SUMIFS(DataRegularSeason20242025!$AA$3:$AA$1315,DataRegularSeason20242025!$B$3:$B$1315, "&lt;=" &amp; $A129, DataRegularSeason20242025!$D$3:$D$1315, AC$1)+SUMIFS(DataRegularSeason20242025!$AB$3:$AB$1315,DataRegularSeason20242025!$B$3:$B$1315, "&lt;=" &amp; $A129, DataRegularSeason20242025!$E$3:$E$1315, AC$1)</f>
        <v>49</v>
      </c>
      <c r="AD129" s="2">
        <f>SUMIFS(DataRegularSeason20242025!$AA$3:$AA$1315,DataRegularSeason20242025!$B$3:$B$1315, "&lt;=" &amp; $A129, DataRegularSeason20242025!$D$3:$D$1315, AD$1)+SUMIFS(DataRegularSeason20242025!$AB$3:$AB$1315,DataRegularSeason20242025!$B$3:$B$1315, "&lt;=" &amp; $A129, DataRegularSeason20242025!$E$3:$E$1315, AD$1)</f>
        <v>50</v>
      </c>
      <c r="AE129" s="2">
        <f>SUMIFS(DataRegularSeason20242025!$AA$3:$AA$1315,DataRegularSeason20242025!$B$3:$B$1315, "&lt;=" &amp; $A129, DataRegularSeason20242025!$D$3:$D$1315, AE$1)+SUMIFS(DataRegularSeason20242025!$AB$3:$AB$1315,DataRegularSeason20242025!$B$3:$B$1315, "&lt;=" &amp; $A129, DataRegularSeason20242025!$E$3:$E$1315, AE$1)</f>
        <v>64</v>
      </c>
      <c r="AF129" s="2">
        <f>SUMIFS(DataRegularSeason20242025!$AA$3:$AA$1315,DataRegularSeason20242025!$B$3:$B$1315, "&lt;=" &amp; $A129, DataRegularSeason20242025!$D$3:$D$1315, AF$1)+SUMIFS(DataRegularSeason20242025!$AB$3:$AB$1315,DataRegularSeason20242025!$B$3:$B$1315, "&lt;=" &amp; $A129, DataRegularSeason20242025!$E$3:$E$1315, AF$1)</f>
        <v>69</v>
      </c>
      <c r="AG129" s="2">
        <f>SUMIFS(DataRegularSeason20242025!$AA$3:$AA$1315,DataRegularSeason20242025!$B$3:$B$1315, "&lt;=" &amp; $A129, DataRegularSeason20242025!$D$3:$D$1315, AG$1)+SUMIFS(DataRegularSeason20242025!$AB$3:$AB$1315,DataRegularSeason20242025!$B$3:$B$1315, "&lt;=" &amp; $A129, DataRegularSeason20242025!$E$3:$E$1315, AG$1)</f>
        <v>71</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46</v>
      </c>
      <c r="C130" s="2">
        <f>SUMIFS(DataRegularSeason20242025!$AA$3:$AA$1315,DataRegularSeason20242025!$B$3:$B$1315, "&lt;=" &amp; $A130, DataRegularSeason20242025!$D$3:$D$1315, C$1)+SUMIFS(DataRegularSeason20242025!$AB$3:$AB$1315,DataRegularSeason20242025!$B$3:$B$1315, "&lt;=" &amp; $A130, DataRegularSeason20242025!$E$3:$E$1315, C$1)</f>
        <v>56</v>
      </c>
      <c r="D130" s="2">
        <f>SUMIFS(DataRegularSeason20242025!$AA$3:$AA$1315,DataRegularSeason20242025!$B$3:$B$1315, "&lt;=" &amp; $A130, DataRegularSeason20242025!$D$3:$D$1315, D$1)+SUMIFS(DataRegularSeason20242025!$AB$3:$AB$1315,DataRegularSeason20242025!$B$3:$B$1315, "&lt;=" &amp; $A130, DataRegularSeason20242025!$E$3:$E$1315, D$1)</f>
        <v>41</v>
      </c>
      <c r="E130" s="2">
        <f>SUMIFS(DataRegularSeason20242025!$AA$3:$AA$1315,DataRegularSeason20242025!$B$3:$B$1315, "&lt;=" &amp; $A130, DataRegularSeason20242025!$D$3:$D$1315, E$1)+SUMIFS(DataRegularSeason20242025!$AB$3:$AB$1315,DataRegularSeason20242025!$B$3:$B$1315, "&lt;=" &amp; $A130, DataRegularSeason20242025!$E$3:$E$1315, E$1)</f>
        <v>64</v>
      </c>
      <c r="F130" s="2">
        <f>SUMIFS(DataRegularSeason20242025!$AA$3:$AA$1315,DataRegularSeason20242025!$B$3:$B$1315, "&lt;=" &amp; $A130, DataRegularSeason20242025!$D$3:$D$1315, F$1)+SUMIFS(DataRegularSeason20242025!$AB$3:$AB$1315,DataRegularSeason20242025!$B$3:$B$1315, "&lt;=" &amp; $A130, DataRegularSeason20242025!$E$3:$E$1315, F$1)</f>
        <v>55</v>
      </c>
      <c r="G130" s="2">
        <f>SUMIFS(DataRegularSeason20242025!$AA$3:$AA$1315,DataRegularSeason20242025!$B$3:$B$1315, "&lt;=" &amp; $A130, DataRegularSeason20242025!$D$3:$D$1315, G$1)+SUMIFS(DataRegularSeason20242025!$AB$3:$AB$1315,DataRegularSeason20242025!$B$3:$B$1315, "&lt;=" &amp; $A130, DataRegularSeason20242025!$E$3:$E$1315, G$1)</f>
        <v>55</v>
      </c>
      <c r="H130" s="2">
        <f>SUMIFS(DataRegularSeason20242025!$AA$3:$AA$1315,DataRegularSeason20242025!$B$3:$B$1315, "&lt;=" &amp; $A130, DataRegularSeason20242025!$D$3:$D$1315, H$1)+SUMIFS(DataRegularSeason20242025!$AB$3:$AB$1315,DataRegularSeason20242025!$B$3:$B$1315, "&lt;=" &amp; $A130, DataRegularSeason20242025!$E$3:$E$1315, H$1)</f>
        <v>35</v>
      </c>
      <c r="I130" s="2">
        <f>SUMIFS(DataRegularSeason20242025!$AA$3:$AA$1315,DataRegularSeason20242025!$B$3:$B$1315, "&lt;=" &amp; $A130, DataRegularSeason20242025!$D$3:$D$1315, I$1)+SUMIFS(DataRegularSeason20242025!$AB$3:$AB$1315,DataRegularSeason20242025!$B$3:$B$1315, "&lt;=" &amp; $A130, DataRegularSeason20242025!$E$3:$E$1315, I$1)</f>
        <v>58</v>
      </c>
      <c r="J130" s="2">
        <f>SUMIFS(DataRegularSeason20242025!$AA$3:$AA$1315,DataRegularSeason20242025!$B$3:$B$1315, "&lt;=" &amp; $A130, DataRegularSeason20242025!$D$3:$D$1315, J$1)+SUMIFS(DataRegularSeason20242025!$AB$3:$AB$1315,DataRegularSeason20242025!$B$3:$B$1315, "&lt;=" &amp; $A130, DataRegularSeason20242025!$E$3:$E$1315, J$1)</f>
        <v>63</v>
      </c>
      <c r="K130" s="2">
        <f>SUMIFS(DataRegularSeason20242025!$AA$3:$AA$1315,DataRegularSeason20242025!$B$3:$B$1315, "&lt;=" &amp; $A130, DataRegularSeason20242025!$D$3:$D$1315, K$1)+SUMIFS(DataRegularSeason20242025!$AB$3:$AB$1315,DataRegularSeason20242025!$B$3:$B$1315, "&lt;=" &amp; $A130, DataRegularSeason20242025!$E$3:$E$1315, K$1)</f>
        <v>51</v>
      </c>
      <c r="L130" s="2">
        <f>SUMIFS(DataRegularSeason20242025!$AA$3:$AA$1315,DataRegularSeason20242025!$B$3:$B$1315, "&lt;=" &amp; $A130, DataRegularSeason20242025!$D$3:$D$1315, L$1)+SUMIFS(DataRegularSeason20242025!$AB$3:$AB$1315,DataRegularSeason20242025!$B$3:$B$1315, "&lt;=" &amp; $A130, DataRegularSeason20242025!$E$3:$E$1315, L$1)</f>
        <v>65</v>
      </c>
      <c r="M130" s="2">
        <f>SUMIFS(DataRegularSeason20242025!$AA$3:$AA$1315,DataRegularSeason20242025!$B$3:$B$1315, "&lt;=" &amp; $A130, DataRegularSeason20242025!$D$3:$D$1315, M$1)+SUMIFS(DataRegularSeason20242025!$AB$3:$AB$1315,DataRegularSeason20242025!$B$3:$B$1315, "&lt;=" &amp; $A130, DataRegularSeason20242025!$E$3:$E$1315, M$1)</f>
        <v>59</v>
      </c>
      <c r="N130" s="2">
        <f>SUMIFS(DataRegularSeason20242025!$AA$3:$AA$1315,DataRegularSeason20242025!$B$3:$B$1315, "&lt;=" &amp; $A130, DataRegularSeason20242025!$D$3:$D$1315, N$1)+SUMIFS(DataRegularSeason20242025!$AB$3:$AB$1315,DataRegularSeason20242025!$B$3:$B$1315, "&lt;=" &amp; $A130, DataRegularSeason20242025!$E$3:$E$1315, N$1)</f>
        <v>58</v>
      </c>
      <c r="O130" s="2">
        <f>SUMIFS(DataRegularSeason20242025!$AA$3:$AA$1315,DataRegularSeason20242025!$B$3:$B$1315, "&lt;=" &amp; $A130, DataRegularSeason20242025!$D$3:$D$1315, O$1)+SUMIFS(DataRegularSeason20242025!$AB$3:$AB$1315,DataRegularSeason20242025!$B$3:$B$1315, "&lt;=" &amp; $A130, DataRegularSeason20242025!$E$3:$E$1315, O$1)</f>
        <v>60</v>
      </c>
      <c r="P130" s="2">
        <f>SUMIFS(DataRegularSeason20242025!$AA$3:$AA$1315,DataRegularSeason20242025!$B$3:$B$1315, "&lt;=" &amp; $A130, DataRegularSeason20242025!$D$3:$D$1315, P$1)+SUMIFS(DataRegularSeason20242025!$AB$3:$AB$1315,DataRegularSeason20242025!$B$3:$B$1315, "&lt;=" &amp; $A130, DataRegularSeason20242025!$E$3:$E$1315, P$1)</f>
        <v>53</v>
      </c>
      <c r="Q130" s="2">
        <f>SUMIFS(DataRegularSeason20242025!$AA$3:$AA$1315,DataRegularSeason20242025!$B$3:$B$1315, "&lt;=" &amp; $A130, DataRegularSeason20242025!$D$3:$D$1315, Q$1)+SUMIFS(DataRegularSeason20242025!$AB$3:$AB$1315,DataRegularSeason20242025!$B$3:$B$1315, "&lt;=" &amp; $A130, DataRegularSeason20242025!$E$3:$E$1315, Q$1)</f>
        <v>62</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49</v>
      </c>
      <c r="T130" s="2">
        <f>SUMIFS(DataRegularSeason20242025!$AA$3:$AA$1315,DataRegularSeason20242025!$B$3:$B$1315, "&lt;=" &amp; $A130, DataRegularSeason20242025!$D$3:$D$1315, T$1)+SUMIFS(DataRegularSeason20242025!$AB$3:$AB$1315,DataRegularSeason20242025!$B$3:$B$1315, "&lt;=" &amp; $A130, DataRegularSeason20242025!$E$3:$E$1315, T$1)</f>
        <v>52</v>
      </c>
      <c r="U130" s="2">
        <f>SUMIFS(DataRegularSeason20242025!$AA$3:$AA$1315,DataRegularSeason20242025!$B$3:$B$1315, "&lt;=" &amp; $A130, DataRegularSeason20242025!$D$3:$D$1315, U$1)+SUMIFS(DataRegularSeason20242025!$AB$3:$AB$1315,DataRegularSeason20242025!$B$3:$B$1315, "&lt;=" &amp; $A130, DataRegularSeason20242025!$E$3:$E$1315, U$1)</f>
        <v>54</v>
      </c>
      <c r="V130" s="2">
        <f>SUMIFS(DataRegularSeason20242025!$AA$3:$AA$1315,DataRegularSeason20242025!$B$3:$B$1315, "&lt;=" &amp; $A130, DataRegularSeason20242025!$D$3:$D$1315, V$1)+SUMIFS(DataRegularSeason20242025!$AB$3:$AB$1315,DataRegularSeason20242025!$B$3:$B$1315, "&lt;=" &amp; $A130, DataRegularSeason20242025!$E$3:$E$1315, V$1)</f>
        <v>50</v>
      </c>
      <c r="W130" s="2">
        <f>SUMIFS(DataRegularSeason20242025!$AA$3:$AA$1315,DataRegularSeason20242025!$B$3:$B$1315, "&lt;=" &amp; $A130, DataRegularSeason20242025!$D$3:$D$1315, W$1)+SUMIFS(DataRegularSeason20242025!$AB$3:$AB$1315,DataRegularSeason20242025!$B$3:$B$1315, "&lt;=" &amp; $A130, DataRegularSeason20242025!$E$3:$E$1315, W$1)</f>
        <v>48</v>
      </c>
      <c r="X130" s="2">
        <f>SUMIFS(DataRegularSeason20242025!$AA$3:$AA$1315,DataRegularSeason20242025!$B$3:$B$1315, "&lt;=" &amp; $A130, DataRegularSeason20242025!$D$3:$D$1315, X$1)+SUMIFS(DataRegularSeason20242025!$AB$3:$AB$1315,DataRegularSeason20242025!$B$3:$B$1315, "&lt;=" &amp; $A130, DataRegularSeason20242025!$E$3:$E$1315, X$1)</f>
        <v>47</v>
      </c>
      <c r="Y130" s="2">
        <f>SUMIFS(DataRegularSeason20242025!$AA$3:$AA$1315,DataRegularSeason20242025!$B$3:$B$1315, "&lt;=" &amp; $A130, DataRegularSeason20242025!$D$3:$D$1315, Y$1)+SUMIFS(DataRegularSeason20242025!$AB$3:$AB$1315,DataRegularSeason20242025!$B$3:$B$1315, "&lt;=" &amp; $A130, DataRegularSeason20242025!$E$3:$E$1315, Y$1)</f>
        <v>34</v>
      </c>
      <c r="Z130" s="2">
        <f>SUMIFS(DataRegularSeason20242025!$AA$3:$AA$1315,DataRegularSeason20242025!$B$3:$B$1315, "&lt;=" &amp; $A130, DataRegularSeason20242025!$D$3:$D$1315, Z$1)+SUMIFS(DataRegularSeason20242025!$AB$3:$AB$1315,DataRegularSeason20242025!$B$3:$B$1315, "&lt;=" &amp; $A130, DataRegularSeason20242025!$E$3:$E$1315, Z$1)</f>
        <v>50</v>
      </c>
      <c r="AA130" s="2">
        <f>SUMIFS(DataRegularSeason20242025!$AA$3:$AA$1315,DataRegularSeason20242025!$B$3:$B$1315, "&lt;=" &amp; $A130, DataRegularSeason20242025!$D$3:$D$1315, AA$1)+SUMIFS(DataRegularSeason20242025!$AB$3:$AB$1315,DataRegularSeason20242025!$B$3:$B$1315, "&lt;=" &amp; $A130, DataRegularSeason20242025!$E$3:$E$1315, AA$1)</f>
        <v>55</v>
      </c>
      <c r="AB130" s="2">
        <f>SUMIFS(DataRegularSeason20242025!$AA$3:$AA$1315,DataRegularSeason20242025!$B$3:$B$1315, "&lt;=" &amp; $A130, DataRegularSeason20242025!$D$3:$D$1315, AB$1)+SUMIFS(DataRegularSeason20242025!$AB$3:$AB$1315,DataRegularSeason20242025!$B$3:$B$1315, "&lt;=" &amp; $A130, DataRegularSeason20242025!$E$3:$E$1315, AB$1)</f>
        <v>62</v>
      </c>
      <c r="AC130" s="2">
        <f>SUMIFS(DataRegularSeason20242025!$AA$3:$AA$1315,DataRegularSeason20242025!$B$3:$B$1315, "&lt;=" &amp; $A130, DataRegularSeason20242025!$D$3:$D$1315, AC$1)+SUMIFS(DataRegularSeason20242025!$AB$3:$AB$1315,DataRegularSeason20242025!$B$3:$B$1315, "&lt;=" &amp; $A130, DataRegularSeason20242025!$E$3:$E$1315, AC$1)</f>
        <v>49</v>
      </c>
      <c r="AD130" s="2">
        <f>SUMIFS(DataRegularSeason20242025!$AA$3:$AA$1315,DataRegularSeason20242025!$B$3:$B$1315, "&lt;=" &amp; $A130, DataRegularSeason20242025!$D$3:$D$1315, AD$1)+SUMIFS(DataRegularSeason20242025!$AB$3:$AB$1315,DataRegularSeason20242025!$B$3:$B$1315, "&lt;=" &amp; $A130, DataRegularSeason20242025!$E$3:$E$1315, AD$1)</f>
        <v>50</v>
      </c>
      <c r="AE130" s="2">
        <f>SUMIFS(DataRegularSeason20242025!$AA$3:$AA$1315,DataRegularSeason20242025!$B$3:$B$1315, "&lt;=" &amp; $A130, DataRegularSeason20242025!$D$3:$D$1315, AE$1)+SUMIFS(DataRegularSeason20242025!$AB$3:$AB$1315,DataRegularSeason20242025!$B$3:$B$1315, "&lt;=" &amp; $A130, DataRegularSeason20242025!$E$3:$E$1315, AE$1)</f>
        <v>64</v>
      </c>
      <c r="AF130" s="2">
        <f>SUMIFS(DataRegularSeason20242025!$AA$3:$AA$1315,DataRegularSeason20242025!$B$3:$B$1315, "&lt;=" &amp; $A130, DataRegularSeason20242025!$D$3:$D$1315, AF$1)+SUMIFS(DataRegularSeason20242025!$AB$3:$AB$1315,DataRegularSeason20242025!$B$3:$B$1315, "&lt;=" &amp; $A130, DataRegularSeason20242025!$E$3:$E$1315, AF$1)</f>
        <v>69</v>
      </c>
      <c r="AG130" s="2">
        <f>SUMIFS(DataRegularSeason20242025!$AA$3:$AA$1315,DataRegularSeason20242025!$B$3:$B$1315, "&lt;=" &amp; $A130, DataRegularSeason20242025!$D$3:$D$1315, AG$1)+SUMIFS(DataRegularSeason20242025!$AB$3:$AB$1315,DataRegularSeason20242025!$B$3:$B$1315, "&lt;=" &amp; $A130, DataRegularSeason20242025!$E$3:$E$1315, AG$1)</f>
        <v>71</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46</v>
      </c>
      <c r="C131" s="2">
        <f>SUMIFS(DataRegularSeason20242025!$AA$3:$AA$1315,DataRegularSeason20242025!$B$3:$B$1315, "&lt;=" &amp; $A131, DataRegularSeason20242025!$D$3:$D$1315, C$1)+SUMIFS(DataRegularSeason20242025!$AB$3:$AB$1315,DataRegularSeason20242025!$B$3:$B$1315, "&lt;=" &amp; $A131, DataRegularSeason20242025!$E$3:$E$1315, C$1)</f>
        <v>56</v>
      </c>
      <c r="D131" s="2">
        <f>SUMIFS(DataRegularSeason20242025!$AA$3:$AA$1315,DataRegularSeason20242025!$B$3:$B$1315, "&lt;=" &amp; $A131, DataRegularSeason20242025!$D$3:$D$1315, D$1)+SUMIFS(DataRegularSeason20242025!$AB$3:$AB$1315,DataRegularSeason20242025!$B$3:$B$1315, "&lt;=" &amp; $A131, DataRegularSeason20242025!$E$3:$E$1315, D$1)</f>
        <v>41</v>
      </c>
      <c r="E131" s="2">
        <f>SUMIFS(DataRegularSeason20242025!$AA$3:$AA$1315,DataRegularSeason20242025!$B$3:$B$1315, "&lt;=" &amp; $A131, DataRegularSeason20242025!$D$3:$D$1315, E$1)+SUMIFS(DataRegularSeason20242025!$AB$3:$AB$1315,DataRegularSeason20242025!$B$3:$B$1315, "&lt;=" &amp; $A131, DataRegularSeason20242025!$E$3:$E$1315, E$1)</f>
        <v>64</v>
      </c>
      <c r="F131" s="2">
        <f>SUMIFS(DataRegularSeason20242025!$AA$3:$AA$1315,DataRegularSeason20242025!$B$3:$B$1315, "&lt;=" &amp; $A131, DataRegularSeason20242025!$D$3:$D$1315, F$1)+SUMIFS(DataRegularSeason20242025!$AB$3:$AB$1315,DataRegularSeason20242025!$B$3:$B$1315, "&lt;=" &amp; $A131, DataRegularSeason20242025!$E$3:$E$1315, F$1)</f>
        <v>55</v>
      </c>
      <c r="G131" s="2">
        <f>SUMIFS(DataRegularSeason20242025!$AA$3:$AA$1315,DataRegularSeason20242025!$B$3:$B$1315, "&lt;=" &amp; $A131, DataRegularSeason20242025!$D$3:$D$1315, G$1)+SUMIFS(DataRegularSeason20242025!$AB$3:$AB$1315,DataRegularSeason20242025!$B$3:$B$1315, "&lt;=" &amp; $A131, DataRegularSeason20242025!$E$3:$E$1315, G$1)</f>
        <v>55</v>
      </c>
      <c r="H131" s="2">
        <f>SUMIFS(DataRegularSeason20242025!$AA$3:$AA$1315,DataRegularSeason20242025!$B$3:$B$1315, "&lt;=" &amp; $A131, DataRegularSeason20242025!$D$3:$D$1315, H$1)+SUMIFS(DataRegularSeason20242025!$AB$3:$AB$1315,DataRegularSeason20242025!$B$3:$B$1315, "&lt;=" &amp; $A131, DataRegularSeason20242025!$E$3:$E$1315, H$1)</f>
        <v>35</v>
      </c>
      <c r="I131" s="2">
        <f>SUMIFS(DataRegularSeason20242025!$AA$3:$AA$1315,DataRegularSeason20242025!$B$3:$B$1315, "&lt;=" &amp; $A131, DataRegularSeason20242025!$D$3:$D$1315, I$1)+SUMIFS(DataRegularSeason20242025!$AB$3:$AB$1315,DataRegularSeason20242025!$B$3:$B$1315, "&lt;=" &amp; $A131, DataRegularSeason20242025!$E$3:$E$1315, I$1)</f>
        <v>58</v>
      </c>
      <c r="J131" s="2">
        <f>SUMIFS(DataRegularSeason20242025!$AA$3:$AA$1315,DataRegularSeason20242025!$B$3:$B$1315, "&lt;=" &amp; $A131, DataRegularSeason20242025!$D$3:$D$1315, J$1)+SUMIFS(DataRegularSeason20242025!$AB$3:$AB$1315,DataRegularSeason20242025!$B$3:$B$1315, "&lt;=" &amp; $A131, DataRegularSeason20242025!$E$3:$E$1315, J$1)</f>
        <v>63</v>
      </c>
      <c r="K131" s="2">
        <f>SUMIFS(DataRegularSeason20242025!$AA$3:$AA$1315,DataRegularSeason20242025!$B$3:$B$1315, "&lt;=" &amp; $A131, DataRegularSeason20242025!$D$3:$D$1315, K$1)+SUMIFS(DataRegularSeason20242025!$AB$3:$AB$1315,DataRegularSeason20242025!$B$3:$B$1315, "&lt;=" &amp; $A131, DataRegularSeason20242025!$E$3:$E$1315, K$1)</f>
        <v>51</v>
      </c>
      <c r="L131" s="2">
        <f>SUMIFS(DataRegularSeason20242025!$AA$3:$AA$1315,DataRegularSeason20242025!$B$3:$B$1315, "&lt;=" &amp; $A131, DataRegularSeason20242025!$D$3:$D$1315, L$1)+SUMIFS(DataRegularSeason20242025!$AB$3:$AB$1315,DataRegularSeason20242025!$B$3:$B$1315, "&lt;=" &amp; $A131, DataRegularSeason20242025!$E$3:$E$1315, L$1)</f>
        <v>65</v>
      </c>
      <c r="M131" s="2">
        <f>SUMIFS(DataRegularSeason20242025!$AA$3:$AA$1315,DataRegularSeason20242025!$B$3:$B$1315, "&lt;=" &amp; $A131, DataRegularSeason20242025!$D$3:$D$1315, M$1)+SUMIFS(DataRegularSeason20242025!$AB$3:$AB$1315,DataRegularSeason20242025!$B$3:$B$1315, "&lt;=" &amp; $A131, DataRegularSeason20242025!$E$3:$E$1315, M$1)</f>
        <v>59</v>
      </c>
      <c r="N131" s="2">
        <f>SUMIFS(DataRegularSeason20242025!$AA$3:$AA$1315,DataRegularSeason20242025!$B$3:$B$1315, "&lt;=" &amp; $A131, DataRegularSeason20242025!$D$3:$D$1315, N$1)+SUMIFS(DataRegularSeason20242025!$AB$3:$AB$1315,DataRegularSeason20242025!$B$3:$B$1315, "&lt;=" &amp; $A131, DataRegularSeason20242025!$E$3:$E$1315, N$1)</f>
        <v>58</v>
      </c>
      <c r="O131" s="2">
        <f>SUMIFS(DataRegularSeason20242025!$AA$3:$AA$1315,DataRegularSeason20242025!$B$3:$B$1315, "&lt;=" &amp; $A131, DataRegularSeason20242025!$D$3:$D$1315, O$1)+SUMIFS(DataRegularSeason20242025!$AB$3:$AB$1315,DataRegularSeason20242025!$B$3:$B$1315, "&lt;=" &amp; $A131, DataRegularSeason20242025!$E$3:$E$1315, O$1)</f>
        <v>60</v>
      </c>
      <c r="P131" s="2">
        <f>SUMIFS(DataRegularSeason20242025!$AA$3:$AA$1315,DataRegularSeason20242025!$B$3:$B$1315, "&lt;=" &amp; $A131, DataRegularSeason20242025!$D$3:$D$1315, P$1)+SUMIFS(DataRegularSeason20242025!$AB$3:$AB$1315,DataRegularSeason20242025!$B$3:$B$1315, "&lt;=" &amp; $A131, DataRegularSeason20242025!$E$3:$E$1315, P$1)</f>
        <v>53</v>
      </c>
      <c r="Q131" s="2">
        <f>SUMIFS(DataRegularSeason20242025!$AA$3:$AA$1315,DataRegularSeason20242025!$B$3:$B$1315, "&lt;=" &amp; $A131, DataRegularSeason20242025!$D$3:$D$1315, Q$1)+SUMIFS(DataRegularSeason20242025!$AB$3:$AB$1315,DataRegularSeason20242025!$B$3:$B$1315, "&lt;=" &amp; $A131, DataRegularSeason20242025!$E$3:$E$1315, Q$1)</f>
        <v>62</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49</v>
      </c>
      <c r="T131" s="2">
        <f>SUMIFS(DataRegularSeason20242025!$AA$3:$AA$1315,DataRegularSeason20242025!$B$3:$B$1315, "&lt;=" &amp; $A131, DataRegularSeason20242025!$D$3:$D$1315, T$1)+SUMIFS(DataRegularSeason20242025!$AB$3:$AB$1315,DataRegularSeason20242025!$B$3:$B$1315, "&lt;=" &amp; $A131, DataRegularSeason20242025!$E$3:$E$1315, T$1)</f>
        <v>52</v>
      </c>
      <c r="U131" s="2">
        <f>SUMIFS(DataRegularSeason20242025!$AA$3:$AA$1315,DataRegularSeason20242025!$B$3:$B$1315, "&lt;=" &amp; $A131, DataRegularSeason20242025!$D$3:$D$1315, U$1)+SUMIFS(DataRegularSeason20242025!$AB$3:$AB$1315,DataRegularSeason20242025!$B$3:$B$1315, "&lt;=" &amp; $A131, DataRegularSeason20242025!$E$3:$E$1315, U$1)</f>
        <v>54</v>
      </c>
      <c r="V131" s="2">
        <f>SUMIFS(DataRegularSeason20242025!$AA$3:$AA$1315,DataRegularSeason20242025!$B$3:$B$1315, "&lt;=" &amp; $A131, DataRegularSeason20242025!$D$3:$D$1315, V$1)+SUMIFS(DataRegularSeason20242025!$AB$3:$AB$1315,DataRegularSeason20242025!$B$3:$B$1315, "&lt;=" &amp; $A131, DataRegularSeason20242025!$E$3:$E$1315, V$1)</f>
        <v>50</v>
      </c>
      <c r="W131" s="2">
        <f>SUMIFS(DataRegularSeason20242025!$AA$3:$AA$1315,DataRegularSeason20242025!$B$3:$B$1315, "&lt;=" &amp; $A131, DataRegularSeason20242025!$D$3:$D$1315, W$1)+SUMIFS(DataRegularSeason20242025!$AB$3:$AB$1315,DataRegularSeason20242025!$B$3:$B$1315, "&lt;=" &amp; $A131, DataRegularSeason20242025!$E$3:$E$1315, W$1)</f>
        <v>48</v>
      </c>
      <c r="X131" s="2">
        <f>SUMIFS(DataRegularSeason20242025!$AA$3:$AA$1315,DataRegularSeason20242025!$B$3:$B$1315, "&lt;=" &amp; $A131, DataRegularSeason20242025!$D$3:$D$1315, X$1)+SUMIFS(DataRegularSeason20242025!$AB$3:$AB$1315,DataRegularSeason20242025!$B$3:$B$1315, "&lt;=" &amp; $A131, DataRegularSeason20242025!$E$3:$E$1315, X$1)</f>
        <v>47</v>
      </c>
      <c r="Y131" s="2">
        <f>SUMIFS(DataRegularSeason20242025!$AA$3:$AA$1315,DataRegularSeason20242025!$B$3:$B$1315, "&lt;=" &amp; $A131, DataRegularSeason20242025!$D$3:$D$1315, Y$1)+SUMIFS(DataRegularSeason20242025!$AB$3:$AB$1315,DataRegularSeason20242025!$B$3:$B$1315, "&lt;=" &amp; $A131, DataRegularSeason20242025!$E$3:$E$1315, Y$1)</f>
        <v>34</v>
      </c>
      <c r="Z131" s="2">
        <f>SUMIFS(DataRegularSeason20242025!$AA$3:$AA$1315,DataRegularSeason20242025!$B$3:$B$1315, "&lt;=" &amp; $A131, DataRegularSeason20242025!$D$3:$D$1315, Z$1)+SUMIFS(DataRegularSeason20242025!$AB$3:$AB$1315,DataRegularSeason20242025!$B$3:$B$1315, "&lt;=" &amp; $A131, DataRegularSeason20242025!$E$3:$E$1315, Z$1)</f>
        <v>50</v>
      </c>
      <c r="AA131" s="2">
        <f>SUMIFS(DataRegularSeason20242025!$AA$3:$AA$1315,DataRegularSeason20242025!$B$3:$B$1315, "&lt;=" &amp; $A131, DataRegularSeason20242025!$D$3:$D$1315, AA$1)+SUMIFS(DataRegularSeason20242025!$AB$3:$AB$1315,DataRegularSeason20242025!$B$3:$B$1315, "&lt;=" &amp; $A131, DataRegularSeason20242025!$E$3:$E$1315, AA$1)</f>
        <v>55</v>
      </c>
      <c r="AB131" s="2">
        <f>SUMIFS(DataRegularSeason20242025!$AA$3:$AA$1315,DataRegularSeason20242025!$B$3:$B$1315, "&lt;=" &amp; $A131, DataRegularSeason20242025!$D$3:$D$1315, AB$1)+SUMIFS(DataRegularSeason20242025!$AB$3:$AB$1315,DataRegularSeason20242025!$B$3:$B$1315, "&lt;=" &amp; $A131, DataRegularSeason20242025!$E$3:$E$1315, AB$1)</f>
        <v>62</v>
      </c>
      <c r="AC131" s="2">
        <f>SUMIFS(DataRegularSeason20242025!$AA$3:$AA$1315,DataRegularSeason20242025!$B$3:$B$1315, "&lt;=" &amp; $A131, DataRegularSeason20242025!$D$3:$D$1315, AC$1)+SUMIFS(DataRegularSeason20242025!$AB$3:$AB$1315,DataRegularSeason20242025!$B$3:$B$1315, "&lt;=" &amp; $A131, DataRegularSeason20242025!$E$3:$E$1315, AC$1)</f>
        <v>49</v>
      </c>
      <c r="AD131" s="2">
        <f>SUMIFS(DataRegularSeason20242025!$AA$3:$AA$1315,DataRegularSeason20242025!$B$3:$B$1315, "&lt;=" &amp; $A131, DataRegularSeason20242025!$D$3:$D$1315, AD$1)+SUMIFS(DataRegularSeason20242025!$AB$3:$AB$1315,DataRegularSeason20242025!$B$3:$B$1315, "&lt;=" &amp; $A131, DataRegularSeason20242025!$E$3:$E$1315, AD$1)</f>
        <v>50</v>
      </c>
      <c r="AE131" s="2">
        <f>SUMIFS(DataRegularSeason20242025!$AA$3:$AA$1315,DataRegularSeason20242025!$B$3:$B$1315, "&lt;=" &amp; $A131, DataRegularSeason20242025!$D$3:$D$1315, AE$1)+SUMIFS(DataRegularSeason20242025!$AB$3:$AB$1315,DataRegularSeason20242025!$B$3:$B$1315, "&lt;=" &amp; $A131, DataRegularSeason20242025!$E$3:$E$1315, AE$1)</f>
        <v>64</v>
      </c>
      <c r="AF131" s="2">
        <f>SUMIFS(DataRegularSeason20242025!$AA$3:$AA$1315,DataRegularSeason20242025!$B$3:$B$1315, "&lt;=" &amp; $A131, DataRegularSeason20242025!$D$3:$D$1315, AF$1)+SUMIFS(DataRegularSeason20242025!$AB$3:$AB$1315,DataRegularSeason20242025!$B$3:$B$1315, "&lt;=" &amp; $A131, DataRegularSeason20242025!$E$3:$E$1315, AF$1)</f>
        <v>69</v>
      </c>
      <c r="AG131" s="2">
        <f>SUMIFS(DataRegularSeason20242025!$AA$3:$AA$1315,DataRegularSeason20242025!$B$3:$B$1315, "&lt;=" &amp; $A131, DataRegularSeason20242025!$D$3:$D$1315, AG$1)+SUMIFS(DataRegularSeason20242025!$AB$3:$AB$1315,DataRegularSeason20242025!$B$3:$B$1315, "&lt;=" &amp; $A131, DataRegularSeason20242025!$E$3:$E$1315, AG$1)</f>
        <v>71</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46</v>
      </c>
      <c r="C132" s="2">
        <f>SUMIFS(DataRegularSeason20242025!$AA$3:$AA$1315,DataRegularSeason20242025!$B$3:$B$1315, "&lt;=" &amp; $A132, DataRegularSeason20242025!$D$3:$D$1315, C$1)+SUMIFS(DataRegularSeason20242025!$AB$3:$AB$1315,DataRegularSeason20242025!$B$3:$B$1315, "&lt;=" &amp; $A132, DataRegularSeason20242025!$E$3:$E$1315, C$1)</f>
        <v>56</v>
      </c>
      <c r="D132" s="2">
        <f>SUMIFS(DataRegularSeason20242025!$AA$3:$AA$1315,DataRegularSeason20242025!$B$3:$B$1315, "&lt;=" &amp; $A132, DataRegularSeason20242025!$D$3:$D$1315, D$1)+SUMIFS(DataRegularSeason20242025!$AB$3:$AB$1315,DataRegularSeason20242025!$B$3:$B$1315, "&lt;=" &amp; $A132, DataRegularSeason20242025!$E$3:$E$1315, D$1)</f>
        <v>41</v>
      </c>
      <c r="E132" s="2">
        <f>SUMIFS(DataRegularSeason20242025!$AA$3:$AA$1315,DataRegularSeason20242025!$B$3:$B$1315, "&lt;=" &amp; $A132, DataRegularSeason20242025!$D$3:$D$1315, E$1)+SUMIFS(DataRegularSeason20242025!$AB$3:$AB$1315,DataRegularSeason20242025!$B$3:$B$1315, "&lt;=" &amp; $A132, DataRegularSeason20242025!$E$3:$E$1315, E$1)</f>
        <v>64</v>
      </c>
      <c r="F132" s="2">
        <f>SUMIFS(DataRegularSeason20242025!$AA$3:$AA$1315,DataRegularSeason20242025!$B$3:$B$1315, "&lt;=" &amp; $A132, DataRegularSeason20242025!$D$3:$D$1315, F$1)+SUMIFS(DataRegularSeason20242025!$AB$3:$AB$1315,DataRegularSeason20242025!$B$3:$B$1315, "&lt;=" &amp; $A132, DataRegularSeason20242025!$E$3:$E$1315, F$1)</f>
        <v>55</v>
      </c>
      <c r="G132" s="2">
        <f>SUMIFS(DataRegularSeason20242025!$AA$3:$AA$1315,DataRegularSeason20242025!$B$3:$B$1315, "&lt;=" &amp; $A132, DataRegularSeason20242025!$D$3:$D$1315, G$1)+SUMIFS(DataRegularSeason20242025!$AB$3:$AB$1315,DataRegularSeason20242025!$B$3:$B$1315, "&lt;=" &amp; $A132, DataRegularSeason20242025!$E$3:$E$1315, G$1)</f>
        <v>55</v>
      </c>
      <c r="H132" s="2">
        <f>SUMIFS(DataRegularSeason20242025!$AA$3:$AA$1315,DataRegularSeason20242025!$B$3:$B$1315, "&lt;=" &amp; $A132, DataRegularSeason20242025!$D$3:$D$1315, H$1)+SUMIFS(DataRegularSeason20242025!$AB$3:$AB$1315,DataRegularSeason20242025!$B$3:$B$1315, "&lt;=" &amp; $A132, DataRegularSeason20242025!$E$3:$E$1315, H$1)</f>
        <v>35</v>
      </c>
      <c r="I132" s="2">
        <f>SUMIFS(DataRegularSeason20242025!$AA$3:$AA$1315,DataRegularSeason20242025!$B$3:$B$1315, "&lt;=" &amp; $A132, DataRegularSeason20242025!$D$3:$D$1315, I$1)+SUMIFS(DataRegularSeason20242025!$AB$3:$AB$1315,DataRegularSeason20242025!$B$3:$B$1315, "&lt;=" &amp; $A132, DataRegularSeason20242025!$E$3:$E$1315, I$1)</f>
        <v>58</v>
      </c>
      <c r="J132" s="2">
        <f>SUMIFS(DataRegularSeason20242025!$AA$3:$AA$1315,DataRegularSeason20242025!$B$3:$B$1315, "&lt;=" &amp; $A132, DataRegularSeason20242025!$D$3:$D$1315, J$1)+SUMIFS(DataRegularSeason20242025!$AB$3:$AB$1315,DataRegularSeason20242025!$B$3:$B$1315, "&lt;=" &amp; $A132, DataRegularSeason20242025!$E$3:$E$1315, J$1)</f>
        <v>63</v>
      </c>
      <c r="K132" s="2">
        <f>SUMIFS(DataRegularSeason20242025!$AA$3:$AA$1315,DataRegularSeason20242025!$B$3:$B$1315, "&lt;=" &amp; $A132, DataRegularSeason20242025!$D$3:$D$1315, K$1)+SUMIFS(DataRegularSeason20242025!$AB$3:$AB$1315,DataRegularSeason20242025!$B$3:$B$1315, "&lt;=" &amp; $A132, DataRegularSeason20242025!$E$3:$E$1315, K$1)</f>
        <v>51</v>
      </c>
      <c r="L132" s="2">
        <f>SUMIFS(DataRegularSeason20242025!$AA$3:$AA$1315,DataRegularSeason20242025!$B$3:$B$1315, "&lt;=" &amp; $A132, DataRegularSeason20242025!$D$3:$D$1315, L$1)+SUMIFS(DataRegularSeason20242025!$AB$3:$AB$1315,DataRegularSeason20242025!$B$3:$B$1315, "&lt;=" &amp; $A132, DataRegularSeason20242025!$E$3:$E$1315, L$1)</f>
        <v>65</v>
      </c>
      <c r="M132" s="2">
        <f>SUMIFS(DataRegularSeason20242025!$AA$3:$AA$1315,DataRegularSeason20242025!$B$3:$B$1315, "&lt;=" &amp; $A132, DataRegularSeason20242025!$D$3:$D$1315, M$1)+SUMIFS(DataRegularSeason20242025!$AB$3:$AB$1315,DataRegularSeason20242025!$B$3:$B$1315, "&lt;=" &amp; $A132, DataRegularSeason20242025!$E$3:$E$1315, M$1)</f>
        <v>59</v>
      </c>
      <c r="N132" s="2">
        <f>SUMIFS(DataRegularSeason20242025!$AA$3:$AA$1315,DataRegularSeason20242025!$B$3:$B$1315, "&lt;=" &amp; $A132, DataRegularSeason20242025!$D$3:$D$1315, N$1)+SUMIFS(DataRegularSeason20242025!$AB$3:$AB$1315,DataRegularSeason20242025!$B$3:$B$1315, "&lt;=" &amp; $A132, DataRegularSeason20242025!$E$3:$E$1315, N$1)</f>
        <v>58</v>
      </c>
      <c r="O132" s="2">
        <f>SUMIFS(DataRegularSeason20242025!$AA$3:$AA$1315,DataRegularSeason20242025!$B$3:$B$1315, "&lt;=" &amp; $A132, DataRegularSeason20242025!$D$3:$D$1315, O$1)+SUMIFS(DataRegularSeason20242025!$AB$3:$AB$1315,DataRegularSeason20242025!$B$3:$B$1315, "&lt;=" &amp; $A132, DataRegularSeason20242025!$E$3:$E$1315, O$1)</f>
        <v>60</v>
      </c>
      <c r="P132" s="2">
        <f>SUMIFS(DataRegularSeason20242025!$AA$3:$AA$1315,DataRegularSeason20242025!$B$3:$B$1315, "&lt;=" &amp; $A132, DataRegularSeason20242025!$D$3:$D$1315, P$1)+SUMIFS(DataRegularSeason20242025!$AB$3:$AB$1315,DataRegularSeason20242025!$B$3:$B$1315, "&lt;=" &amp; $A132, DataRegularSeason20242025!$E$3:$E$1315, P$1)</f>
        <v>53</v>
      </c>
      <c r="Q132" s="2">
        <f>SUMIFS(DataRegularSeason20242025!$AA$3:$AA$1315,DataRegularSeason20242025!$B$3:$B$1315, "&lt;=" &amp; $A132, DataRegularSeason20242025!$D$3:$D$1315, Q$1)+SUMIFS(DataRegularSeason20242025!$AB$3:$AB$1315,DataRegularSeason20242025!$B$3:$B$1315, "&lt;=" &amp; $A132, DataRegularSeason20242025!$E$3:$E$1315, Q$1)</f>
        <v>62</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49</v>
      </c>
      <c r="T132" s="2">
        <f>SUMIFS(DataRegularSeason20242025!$AA$3:$AA$1315,DataRegularSeason20242025!$B$3:$B$1315, "&lt;=" &amp; $A132, DataRegularSeason20242025!$D$3:$D$1315, T$1)+SUMIFS(DataRegularSeason20242025!$AB$3:$AB$1315,DataRegularSeason20242025!$B$3:$B$1315, "&lt;=" &amp; $A132, DataRegularSeason20242025!$E$3:$E$1315, T$1)</f>
        <v>52</v>
      </c>
      <c r="U132" s="2">
        <f>SUMIFS(DataRegularSeason20242025!$AA$3:$AA$1315,DataRegularSeason20242025!$B$3:$B$1315, "&lt;=" &amp; $A132, DataRegularSeason20242025!$D$3:$D$1315, U$1)+SUMIFS(DataRegularSeason20242025!$AB$3:$AB$1315,DataRegularSeason20242025!$B$3:$B$1315, "&lt;=" &amp; $A132, DataRegularSeason20242025!$E$3:$E$1315, U$1)</f>
        <v>54</v>
      </c>
      <c r="V132" s="2">
        <f>SUMIFS(DataRegularSeason20242025!$AA$3:$AA$1315,DataRegularSeason20242025!$B$3:$B$1315, "&lt;=" &amp; $A132, DataRegularSeason20242025!$D$3:$D$1315, V$1)+SUMIFS(DataRegularSeason20242025!$AB$3:$AB$1315,DataRegularSeason20242025!$B$3:$B$1315, "&lt;=" &amp; $A132, DataRegularSeason20242025!$E$3:$E$1315, V$1)</f>
        <v>50</v>
      </c>
      <c r="W132" s="2">
        <f>SUMIFS(DataRegularSeason20242025!$AA$3:$AA$1315,DataRegularSeason20242025!$B$3:$B$1315, "&lt;=" &amp; $A132, DataRegularSeason20242025!$D$3:$D$1315, W$1)+SUMIFS(DataRegularSeason20242025!$AB$3:$AB$1315,DataRegularSeason20242025!$B$3:$B$1315, "&lt;=" &amp; $A132, DataRegularSeason20242025!$E$3:$E$1315, W$1)</f>
        <v>48</v>
      </c>
      <c r="X132" s="2">
        <f>SUMIFS(DataRegularSeason20242025!$AA$3:$AA$1315,DataRegularSeason20242025!$B$3:$B$1315, "&lt;=" &amp; $A132, DataRegularSeason20242025!$D$3:$D$1315, X$1)+SUMIFS(DataRegularSeason20242025!$AB$3:$AB$1315,DataRegularSeason20242025!$B$3:$B$1315, "&lt;=" &amp; $A132, DataRegularSeason20242025!$E$3:$E$1315, X$1)</f>
        <v>47</v>
      </c>
      <c r="Y132" s="2">
        <f>SUMIFS(DataRegularSeason20242025!$AA$3:$AA$1315,DataRegularSeason20242025!$B$3:$B$1315, "&lt;=" &amp; $A132, DataRegularSeason20242025!$D$3:$D$1315, Y$1)+SUMIFS(DataRegularSeason20242025!$AB$3:$AB$1315,DataRegularSeason20242025!$B$3:$B$1315, "&lt;=" &amp; $A132, DataRegularSeason20242025!$E$3:$E$1315, Y$1)</f>
        <v>34</v>
      </c>
      <c r="Z132" s="2">
        <f>SUMIFS(DataRegularSeason20242025!$AA$3:$AA$1315,DataRegularSeason20242025!$B$3:$B$1315, "&lt;=" &amp; $A132, DataRegularSeason20242025!$D$3:$D$1315, Z$1)+SUMIFS(DataRegularSeason20242025!$AB$3:$AB$1315,DataRegularSeason20242025!$B$3:$B$1315, "&lt;=" &amp; $A132, DataRegularSeason20242025!$E$3:$E$1315, Z$1)</f>
        <v>50</v>
      </c>
      <c r="AA132" s="2">
        <f>SUMIFS(DataRegularSeason20242025!$AA$3:$AA$1315,DataRegularSeason20242025!$B$3:$B$1315, "&lt;=" &amp; $A132, DataRegularSeason20242025!$D$3:$D$1315, AA$1)+SUMIFS(DataRegularSeason20242025!$AB$3:$AB$1315,DataRegularSeason20242025!$B$3:$B$1315, "&lt;=" &amp; $A132, DataRegularSeason20242025!$E$3:$E$1315, AA$1)</f>
        <v>55</v>
      </c>
      <c r="AB132" s="2">
        <f>SUMIFS(DataRegularSeason20242025!$AA$3:$AA$1315,DataRegularSeason20242025!$B$3:$B$1315, "&lt;=" &amp; $A132, DataRegularSeason20242025!$D$3:$D$1315, AB$1)+SUMIFS(DataRegularSeason20242025!$AB$3:$AB$1315,DataRegularSeason20242025!$B$3:$B$1315, "&lt;=" &amp; $A132, DataRegularSeason20242025!$E$3:$E$1315, AB$1)</f>
        <v>62</v>
      </c>
      <c r="AC132" s="2">
        <f>SUMIFS(DataRegularSeason20242025!$AA$3:$AA$1315,DataRegularSeason20242025!$B$3:$B$1315, "&lt;=" &amp; $A132, DataRegularSeason20242025!$D$3:$D$1315, AC$1)+SUMIFS(DataRegularSeason20242025!$AB$3:$AB$1315,DataRegularSeason20242025!$B$3:$B$1315, "&lt;=" &amp; $A132, DataRegularSeason20242025!$E$3:$E$1315, AC$1)</f>
        <v>49</v>
      </c>
      <c r="AD132" s="2">
        <f>SUMIFS(DataRegularSeason20242025!$AA$3:$AA$1315,DataRegularSeason20242025!$B$3:$B$1315, "&lt;=" &amp; $A132, DataRegularSeason20242025!$D$3:$D$1315, AD$1)+SUMIFS(DataRegularSeason20242025!$AB$3:$AB$1315,DataRegularSeason20242025!$B$3:$B$1315, "&lt;=" &amp; $A132, DataRegularSeason20242025!$E$3:$E$1315, AD$1)</f>
        <v>50</v>
      </c>
      <c r="AE132" s="2">
        <f>SUMIFS(DataRegularSeason20242025!$AA$3:$AA$1315,DataRegularSeason20242025!$B$3:$B$1315, "&lt;=" &amp; $A132, DataRegularSeason20242025!$D$3:$D$1315, AE$1)+SUMIFS(DataRegularSeason20242025!$AB$3:$AB$1315,DataRegularSeason20242025!$B$3:$B$1315, "&lt;=" &amp; $A132, DataRegularSeason20242025!$E$3:$E$1315, AE$1)</f>
        <v>64</v>
      </c>
      <c r="AF132" s="2">
        <f>SUMIFS(DataRegularSeason20242025!$AA$3:$AA$1315,DataRegularSeason20242025!$B$3:$B$1315, "&lt;=" &amp; $A132, DataRegularSeason20242025!$D$3:$D$1315, AF$1)+SUMIFS(DataRegularSeason20242025!$AB$3:$AB$1315,DataRegularSeason20242025!$B$3:$B$1315, "&lt;=" &amp; $A132, DataRegularSeason20242025!$E$3:$E$1315, AF$1)</f>
        <v>69</v>
      </c>
      <c r="AG132" s="2">
        <f>SUMIFS(DataRegularSeason20242025!$AA$3:$AA$1315,DataRegularSeason20242025!$B$3:$B$1315, "&lt;=" &amp; $A132, DataRegularSeason20242025!$D$3:$D$1315, AG$1)+SUMIFS(DataRegularSeason20242025!$AB$3:$AB$1315,DataRegularSeason20242025!$B$3:$B$1315, "&lt;=" &amp; $A132, DataRegularSeason20242025!$E$3:$E$1315, AG$1)</f>
        <v>71</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46</v>
      </c>
      <c r="C133" s="2">
        <f>SUMIFS(DataRegularSeason20242025!$AA$3:$AA$1315,DataRegularSeason20242025!$B$3:$B$1315, "&lt;=" &amp; $A133, DataRegularSeason20242025!$D$3:$D$1315, C$1)+SUMIFS(DataRegularSeason20242025!$AB$3:$AB$1315,DataRegularSeason20242025!$B$3:$B$1315, "&lt;=" &amp; $A133, DataRegularSeason20242025!$E$3:$E$1315, C$1)</f>
        <v>56</v>
      </c>
      <c r="D133" s="2">
        <f>SUMIFS(DataRegularSeason20242025!$AA$3:$AA$1315,DataRegularSeason20242025!$B$3:$B$1315, "&lt;=" &amp; $A133, DataRegularSeason20242025!$D$3:$D$1315, D$1)+SUMIFS(DataRegularSeason20242025!$AB$3:$AB$1315,DataRegularSeason20242025!$B$3:$B$1315, "&lt;=" &amp; $A133, DataRegularSeason20242025!$E$3:$E$1315, D$1)</f>
        <v>41</v>
      </c>
      <c r="E133" s="2">
        <f>SUMIFS(DataRegularSeason20242025!$AA$3:$AA$1315,DataRegularSeason20242025!$B$3:$B$1315, "&lt;=" &amp; $A133, DataRegularSeason20242025!$D$3:$D$1315, E$1)+SUMIFS(DataRegularSeason20242025!$AB$3:$AB$1315,DataRegularSeason20242025!$B$3:$B$1315, "&lt;=" &amp; $A133, DataRegularSeason20242025!$E$3:$E$1315, E$1)</f>
        <v>64</v>
      </c>
      <c r="F133" s="2">
        <f>SUMIFS(DataRegularSeason20242025!$AA$3:$AA$1315,DataRegularSeason20242025!$B$3:$B$1315, "&lt;=" &amp; $A133, DataRegularSeason20242025!$D$3:$D$1315, F$1)+SUMIFS(DataRegularSeason20242025!$AB$3:$AB$1315,DataRegularSeason20242025!$B$3:$B$1315, "&lt;=" &amp; $A133, DataRegularSeason20242025!$E$3:$E$1315, F$1)</f>
        <v>55</v>
      </c>
      <c r="G133" s="2">
        <f>SUMIFS(DataRegularSeason20242025!$AA$3:$AA$1315,DataRegularSeason20242025!$B$3:$B$1315, "&lt;=" &amp; $A133, DataRegularSeason20242025!$D$3:$D$1315, G$1)+SUMIFS(DataRegularSeason20242025!$AB$3:$AB$1315,DataRegularSeason20242025!$B$3:$B$1315, "&lt;=" &amp; $A133, DataRegularSeason20242025!$E$3:$E$1315, G$1)</f>
        <v>55</v>
      </c>
      <c r="H133" s="2">
        <f>SUMIFS(DataRegularSeason20242025!$AA$3:$AA$1315,DataRegularSeason20242025!$B$3:$B$1315, "&lt;=" &amp; $A133, DataRegularSeason20242025!$D$3:$D$1315, H$1)+SUMIFS(DataRegularSeason20242025!$AB$3:$AB$1315,DataRegularSeason20242025!$B$3:$B$1315, "&lt;=" &amp; $A133, DataRegularSeason20242025!$E$3:$E$1315, H$1)</f>
        <v>35</v>
      </c>
      <c r="I133" s="2">
        <f>SUMIFS(DataRegularSeason20242025!$AA$3:$AA$1315,DataRegularSeason20242025!$B$3:$B$1315, "&lt;=" &amp; $A133, DataRegularSeason20242025!$D$3:$D$1315, I$1)+SUMIFS(DataRegularSeason20242025!$AB$3:$AB$1315,DataRegularSeason20242025!$B$3:$B$1315, "&lt;=" &amp; $A133, DataRegularSeason20242025!$E$3:$E$1315, I$1)</f>
        <v>58</v>
      </c>
      <c r="J133" s="2">
        <f>SUMIFS(DataRegularSeason20242025!$AA$3:$AA$1315,DataRegularSeason20242025!$B$3:$B$1315, "&lt;=" &amp; $A133, DataRegularSeason20242025!$D$3:$D$1315, J$1)+SUMIFS(DataRegularSeason20242025!$AB$3:$AB$1315,DataRegularSeason20242025!$B$3:$B$1315, "&lt;=" &amp; $A133, DataRegularSeason20242025!$E$3:$E$1315, J$1)</f>
        <v>63</v>
      </c>
      <c r="K133" s="2">
        <f>SUMIFS(DataRegularSeason20242025!$AA$3:$AA$1315,DataRegularSeason20242025!$B$3:$B$1315, "&lt;=" &amp; $A133, DataRegularSeason20242025!$D$3:$D$1315, K$1)+SUMIFS(DataRegularSeason20242025!$AB$3:$AB$1315,DataRegularSeason20242025!$B$3:$B$1315, "&lt;=" &amp; $A133, DataRegularSeason20242025!$E$3:$E$1315, K$1)</f>
        <v>51</v>
      </c>
      <c r="L133" s="2">
        <f>SUMIFS(DataRegularSeason20242025!$AA$3:$AA$1315,DataRegularSeason20242025!$B$3:$B$1315, "&lt;=" &amp; $A133, DataRegularSeason20242025!$D$3:$D$1315, L$1)+SUMIFS(DataRegularSeason20242025!$AB$3:$AB$1315,DataRegularSeason20242025!$B$3:$B$1315, "&lt;=" &amp; $A133, DataRegularSeason20242025!$E$3:$E$1315, L$1)</f>
        <v>65</v>
      </c>
      <c r="M133" s="2">
        <f>SUMIFS(DataRegularSeason20242025!$AA$3:$AA$1315,DataRegularSeason20242025!$B$3:$B$1315, "&lt;=" &amp; $A133, DataRegularSeason20242025!$D$3:$D$1315, M$1)+SUMIFS(DataRegularSeason20242025!$AB$3:$AB$1315,DataRegularSeason20242025!$B$3:$B$1315, "&lt;=" &amp; $A133, DataRegularSeason20242025!$E$3:$E$1315, M$1)</f>
        <v>59</v>
      </c>
      <c r="N133" s="2">
        <f>SUMIFS(DataRegularSeason20242025!$AA$3:$AA$1315,DataRegularSeason20242025!$B$3:$B$1315, "&lt;=" &amp; $A133, DataRegularSeason20242025!$D$3:$D$1315, N$1)+SUMIFS(DataRegularSeason20242025!$AB$3:$AB$1315,DataRegularSeason20242025!$B$3:$B$1315, "&lt;=" &amp; $A133, DataRegularSeason20242025!$E$3:$E$1315, N$1)</f>
        <v>58</v>
      </c>
      <c r="O133" s="2">
        <f>SUMIFS(DataRegularSeason20242025!$AA$3:$AA$1315,DataRegularSeason20242025!$B$3:$B$1315, "&lt;=" &amp; $A133, DataRegularSeason20242025!$D$3:$D$1315, O$1)+SUMIFS(DataRegularSeason20242025!$AB$3:$AB$1315,DataRegularSeason20242025!$B$3:$B$1315, "&lt;=" &amp; $A133, DataRegularSeason20242025!$E$3:$E$1315, O$1)</f>
        <v>60</v>
      </c>
      <c r="P133" s="2">
        <f>SUMIFS(DataRegularSeason20242025!$AA$3:$AA$1315,DataRegularSeason20242025!$B$3:$B$1315, "&lt;=" &amp; $A133, DataRegularSeason20242025!$D$3:$D$1315, P$1)+SUMIFS(DataRegularSeason20242025!$AB$3:$AB$1315,DataRegularSeason20242025!$B$3:$B$1315, "&lt;=" &amp; $A133, DataRegularSeason20242025!$E$3:$E$1315, P$1)</f>
        <v>53</v>
      </c>
      <c r="Q133" s="2">
        <f>SUMIFS(DataRegularSeason20242025!$AA$3:$AA$1315,DataRegularSeason20242025!$B$3:$B$1315, "&lt;=" &amp; $A133, DataRegularSeason20242025!$D$3:$D$1315, Q$1)+SUMIFS(DataRegularSeason20242025!$AB$3:$AB$1315,DataRegularSeason20242025!$B$3:$B$1315, "&lt;=" &amp; $A133, DataRegularSeason20242025!$E$3:$E$1315, Q$1)</f>
        <v>62</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49</v>
      </c>
      <c r="T133" s="2">
        <f>SUMIFS(DataRegularSeason20242025!$AA$3:$AA$1315,DataRegularSeason20242025!$B$3:$B$1315, "&lt;=" &amp; $A133, DataRegularSeason20242025!$D$3:$D$1315, T$1)+SUMIFS(DataRegularSeason20242025!$AB$3:$AB$1315,DataRegularSeason20242025!$B$3:$B$1315, "&lt;=" &amp; $A133, DataRegularSeason20242025!$E$3:$E$1315, T$1)</f>
        <v>52</v>
      </c>
      <c r="U133" s="2">
        <f>SUMIFS(DataRegularSeason20242025!$AA$3:$AA$1315,DataRegularSeason20242025!$B$3:$B$1315, "&lt;=" &amp; $A133, DataRegularSeason20242025!$D$3:$D$1315, U$1)+SUMIFS(DataRegularSeason20242025!$AB$3:$AB$1315,DataRegularSeason20242025!$B$3:$B$1315, "&lt;=" &amp; $A133, DataRegularSeason20242025!$E$3:$E$1315, U$1)</f>
        <v>54</v>
      </c>
      <c r="V133" s="2">
        <f>SUMIFS(DataRegularSeason20242025!$AA$3:$AA$1315,DataRegularSeason20242025!$B$3:$B$1315, "&lt;=" &amp; $A133, DataRegularSeason20242025!$D$3:$D$1315, V$1)+SUMIFS(DataRegularSeason20242025!$AB$3:$AB$1315,DataRegularSeason20242025!$B$3:$B$1315, "&lt;=" &amp; $A133, DataRegularSeason20242025!$E$3:$E$1315, V$1)</f>
        <v>50</v>
      </c>
      <c r="W133" s="2">
        <f>SUMIFS(DataRegularSeason20242025!$AA$3:$AA$1315,DataRegularSeason20242025!$B$3:$B$1315, "&lt;=" &amp; $A133, DataRegularSeason20242025!$D$3:$D$1315, W$1)+SUMIFS(DataRegularSeason20242025!$AB$3:$AB$1315,DataRegularSeason20242025!$B$3:$B$1315, "&lt;=" &amp; $A133, DataRegularSeason20242025!$E$3:$E$1315, W$1)</f>
        <v>48</v>
      </c>
      <c r="X133" s="2">
        <f>SUMIFS(DataRegularSeason20242025!$AA$3:$AA$1315,DataRegularSeason20242025!$B$3:$B$1315, "&lt;=" &amp; $A133, DataRegularSeason20242025!$D$3:$D$1315, X$1)+SUMIFS(DataRegularSeason20242025!$AB$3:$AB$1315,DataRegularSeason20242025!$B$3:$B$1315, "&lt;=" &amp; $A133, DataRegularSeason20242025!$E$3:$E$1315, X$1)</f>
        <v>47</v>
      </c>
      <c r="Y133" s="2">
        <f>SUMIFS(DataRegularSeason20242025!$AA$3:$AA$1315,DataRegularSeason20242025!$B$3:$B$1315, "&lt;=" &amp; $A133, DataRegularSeason20242025!$D$3:$D$1315, Y$1)+SUMIFS(DataRegularSeason20242025!$AB$3:$AB$1315,DataRegularSeason20242025!$B$3:$B$1315, "&lt;=" &amp; $A133, DataRegularSeason20242025!$E$3:$E$1315, Y$1)</f>
        <v>34</v>
      </c>
      <c r="Z133" s="2">
        <f>SUMIFS(DataRegularSeason20242025!$AA$3:$AA$1315,DataRegularSeason20242025!$B$3:$B$1315, "&lt;=" &amp; $A133, DataRegularSeason20242025!$D$3:$D$1315, Z$1)+SUMIFS(DataRegularSeason20242025!$AB$3:$AB$1315,DataRegularSeason20242025!$B$3:$B$1315, "&lt;=" &amp; $A133, DataRegularSeason20242025!$E$3:$E$1315, Z$1)</f>
        <v>50</v>
      </c>
      <c r="AA133" s="2">
        <f>SUMIFS(DataRegularSeason20242025!$AA$3:$AA$1315,DataRegularSeason20242025!$B$3:$B$1315, "&lt;=" &amp; $A133, DataRegularSeason20242025!$D$3:$D$1315, AA$1)+SUMIFS(DataRegularSeason20242025!$AB$3:$AB$1315,DataRegularSeason20242025!$B$3:$B$1315, "&lt;=" &amp; $A133, DataRegularSeason20242025!$E$3:$E$1315, AA$1)</f>
        <v>55</v>
      </c>
      <c r="AB133" s="2">
        <f>SUMIFS(DataRegularSeason20242025!$AA$3:$AA$1315,DataRegularSeason20242025!$B$3:$B$1315, "&lt;=" &amp; $A133, DataRegularSeason20242025!$D$3:$D$1315, AB$1)+SUMIFS(DataRegularSeason20242025!$AB$3:$AB$1315,DataRegularSeason20242025!$B$3:$B$1315, "&lt;=" &amp; $A133, DataRegularSeason20242025!$E$3:$E$1315, AB$1)</f>
        <v>62</v>
      </c>
      <c r="AC133" s="2">
        <f>SUMIFS(DataRegularSeason20242025!$AA$3:$AA$1315,DataRegularSeason20242025!$B$3:$B$1315, "&lt;=" &amp; $A133, DataRegularSeason20242025!$D$3:$D$1315, AC$1)+SUMIFS(DataRegularSeason20242025!$AB$3:$AB$1315,DataRegularSeason20242025!$B$3:$B$1315, "&lt;=" &amp; $A133, DataRegularSeason20242025!$E$3:$E$1315, AC$1)</f>
        <v>49</v>
      </c>
      <c r="AD133" s="2">
        <f>SUMIFS(DataRegularSeason20242025!$AA$3:$AA$1315,DataRegularSeason20242025!$B$3:$B$1315, "&lt;=" &amp; $A133, DataRegularSeason20242025!$D$3:$D$1315, AD$1)+SUMIFS(DataRegularSeason20242025!$AB$3:$AB$1315,DataRegularSeason20242025!$B$3:$B$1315, "&lt;=" &amp; $A133, DataRegularSeason20242025!$E$3:$E$1315, AD$1)</f>
        <v>50</v>
      </c>
      <c r="AE133" s="2">
        <f>SUMIFS(DataRegularSeason20242025!$AA$3:$AA$1315,DataRegularSeason20242025!$B$3:$B$1315, "&lt;=" &amp; $A133, DataRegularSeason20242025!$D$3:$D$1315, AE$1)+SUMIFS(DataRegularSeason20242025!$AB$3:$AB$1315,DataRegularSeason20242025!$B$3:$B$1315, "&lt;=" &amp; $A133, DataRegularSeason20242025!$E$3:$E$1315, AE$1)</f>
        <v>64</v>
      </c>
      <c r="AF133" s="2">
        <f>SUMIFS(DataRegularSeason20242025!$AA$3:$AA$1315,DataRegularSeason20242025!$B$3:$B$1315, "&lt;=" &amp; $A133, DataRegularSeason20242025!$D$3:$D$1315, AF$1)+SUMIFS(DataRegularSeason20242025!$AB$3:$AB$1315,DataRegularSeason20242025!$B$3:$B$1315, "&lt;=" &amp; $A133, DataRegularSeason20242025!$E$3:$E$1315, AF$1)</f>
        <v>69</v>
      </c>
      <c r="AG133" s="2">
        <f>SUMIFS(DataRegularSeason20242025!$AA$3:$AA$1315,DataRegularSeason20242025!$B$3:$B$1315, "&lt;=" &amp; $A133, DataRegularSeason20242025!$D$3:$D$1315, AG$1)+SUMIFS(DataRegularSeason20242025!$AB$3:$AB$1315,DataRegularSeason20242025!$B$3:$B$1315, "&lt;=" &amp; $A133, DataRegularSeason20242025!$E$3:$E$1315, AG$1)</f>
        <v>71</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46</v>
      </c>
      <c r="C134" s="2">
        <f>SUMIFS(DataRegularSeason20242025!$AA$3:$AA$1315,DataRegularSeason20242025!$B$3:$B$1315, "&lt;=" &amp; $A134, DataRegularSeason20242025!$D$3:$D$1315, C$1)+SUMIFS(DataRegularSeason20242025!$AB$3:$AB$1315,DataRegularSeason20242025!$B$3:$B$1315, "&lt;=" &amp; $A134, DataRegularSeason20242025!$E$3:$E$1315, C$1)</f>
        <v>56</v>
      </c>
      <c r="D134" s="2">
        <f>SUMIFS(DataRegularSeason20242025!$AA$3:$AA$1315,DataRegularSeason20242025!$B$3:$B$1315, "&lt;=" &amp; $A134, DataRegularSeason20242025!$D$3:$D$1315, D$1)+SUMIFS(DataRegularSeason20242025!$AB$3:$AB$1315,DataRegularSeason20242025!$B$3:$B$1315, "&lt;=" &amp; $A134, DataRegularSeason20242025!$E$3:$E$1315, D$1)</f>
        <v>41</v>
      </c>
      <c r="E134" s="2">
        <f>SUMIFS(DataRegularSeason20242025!$AA$3:$AA$1315,DataRegularSeason20242025!$B$3:$B$1315, "&lt;=" &amp; $A134, DataRegularSeason20242025!$D$3:$D$1315, E$1)+SUMIFS(DataRegularSeason20242025!$AB$3:$AB$1315,DataRegularSeason20242025!$B$3:$B$1315, "&lt;=" &amp; $A134, DataRegularSeason20242025!$E$3:$E$1315, E$1)</f>
        <v>64</v>
      </c>
      <c r="F134" s="2">
        <f>SUMIFS(DataRegularSeason20242025!$AA$3:$AA$1315,DataRegularSeason20242025!$B$3:$B$1315, "&lt;=" &amp; $A134, DataRegularSeason20242025!$D$3:$D$1315, F$1)+SUMIFS(DataRegularSeason20242025!$AB$3:$AB$1315,DataRegularSeason20242025!$B$3:$B$1315, "&lt;=" &amp; $A134, DataRegularSeason20242025!$E$3:$E$1315, F$1)</f>
        <v>55</v>
      </c>
      <c r="G134" s="2">
        <f>SUMIFS(DataRegularSeason20242025!$AA$3:$AA$1315,DataRegularSeason20242025!$B$3:$B$1315, "&lt;=" &amp; $A134, DataRegularSeason20242025!$D$3:$D$1315, G$1)+SUMIFS(DataRegularSeason20242025!$AB$3:$AB$1315,DataRegularSeason20242025!$B$3:$B$1315, "&lt;=" &amp; $A134, DataRegularSeason20242025!$E$3:$E$1315, G$1)</f>
        <v>55</v>
      </c>
      <c r="H134" s="2">
        <f>SUMIFS(DataRegularSeason20242025!$AA$3:$AA$1315,DataRegularSeason20242025!$B$3:$B$1315, "&lt;=" &amp; $A134, DataRegularSeason20242025!$D$3:$D$1315, H$1)+SUMIFS(DataRegularSeason20242025!$AB$3:$AB$1315,DataRegularSeason20242025!$B$3:$B$1315, "&lt;=" &amp; $A134, DataRegularSeason20242025!$E$3:$E$1315, H$1)</f>
        <v>35</v>
      </c>
      <c r="I134" s="2">
        <f>SUMIFS(DataRegularSeason20242025!$AA$3:$AA$1315,DataRegularSeason20242025!$B$3:$B$1315, "&lt;=" &amp; $A134, DataRegularSeason20242025!$D$3:$D$1315, I$1)+SUMIFS(DataRegularSeason20242025!$AB$3:$AB$1315,DataRegularSeason20242025!$B$3:$B$1315, "&lt;=" &amp; $A134, DataRegularSeason20242025!$E$3:$E$1315, I$1)</f>
        <v>58</v>
      </c>
      <c r="J134" s="2">
        <f>SUMIFS(DataRegularSeason20242025!$AA$3:$AA$1315,DataRegularSeason20242025!$B$3:$B$1315, "&lt;=" &amp; $A134, DataRegularSeason20242025!$D$3:$D$1315, J$1)+SUMIFS(DataRegularSeason20242025!$AB$3:$AB$1315,DataRegularSeason20242025!$B$3:$B$1315, "&lt;=" &amp; $A134, DataRegularSeason20242025!$E$3:$E$1315, J$1)</f>
        <v>63</v>
      </c>
      <c r="K134" s="2">
        <f>SUMIFS(DataRegularSeason20242025!$AA$3:$AA$1315,DataRegularSeason20242025!$B$3:$B$1315, "&lt;=" &amp; $A134, DataRegularSeason20242025!$D$3:$D$1315, K$1)+SUMIFS(DataRegularSeason20242025!$AB$3:$AB$1315,DataRegularSeason20242025!$B$3:$B$1315, "&lt;=" &amp; $A134, DataRegularSeason20242025!$E$3:$E$1315, K$1)</f>
        <v>51</v>
      </c>
      <c r="L134" s="2">
        <f>SUMIFS(DataRegularSeason20242025!$AA$3:$AA$1315,DataRegularSeason20242025!$B$3:$B$1315, "&lt;=" &amp; $A134, DataRegularSeason20242025!$D$3:$D$1315, L$1)+SUMIFS(DataRegularSeason20242025!$AB$3:$AB$1315,DataRegularSeason20242025!$B$3:$B$1315, "&lt;=" &amp; $A134, DataRegularSeason20242025!$E$3:$E$1315, L$1)</f>
        <v>65</v>
      </c>
      <c r="M134" s="2">
        <f>SUMIFS(DataRegularSeason20242025!$AA$3:$AA$1315,DataRegularSeason20242025!$B$3:$B$1315, "&lt;=" &amp; $A134, DataRegularSeason20242025!$D$3:$D$1315, M$1)+SUMIFS(DataRegularSeason20242025!$AB$3:$AB$1315,DataRegularSeason20242025!$B$3:$B$1315, "&lt;=" &amp; $A134, DataRegularSeason20242025!$E$3:$E$1315, M$1)</f>
        <v>59</v>
      </c>
      <c r="N134" s="2">
        <f>SUMIFS(DataRegularSeason20242025!$AA$3:$AA$1315,DataRegularSeason20242025!$B$3:$B$1315, "&lt;=" &amp; $A134, DataRegularSeason20242025!$D$3:$D$1315, N$1)+SUMIFS(DataRegularSeason20242025!$AB$3:$AB$1315,DataRegularSeason20242025!$B$3:$B$1315, "&lt;=" &amp; $A134, DataRegularSeason20242025!$E$3:$E$1315, N$1)</f>
        <v>58</v>
      </c>
      <c r="O134" s="2">
        <f>SUMIFS(DataRegularSeason20242025!$AA$3:$AA$1315,DataRegularSeason20242025!$B$3:$B$1315, "&lt;=" &amp; $A134, DataRegularSeason20242025!$D$3:$D$1315, O$1)+SUMIFS(DataRegularSeason20242025!$AB$3:$AB$1315,DataRegularSeason20242025!$B$3:$B$1315, "&lt;=" &amp; $A134, DataRegularSeason20242025!$E$3:$E$1315, O$1)</f>
        <v>60</v>
      </c>
      <c r="P134" s="2">
        <f>SUMIFS(DataRegularSeason20242025!$AA$3:$AA$1315,DataRegularSeason20242025!$B$3:$B$1315, "&lt;=" &amp; $A134, DataRegularSeason20242025!$D$3:$D$1315, P$1)+SUMIFS(DataRegularSeason20242025!$AB$3:$AB$1315,DataRegularSeason20242025!$B$3:$B$1315, "&lt;=" &amp; $A134, DataRegularSeason20242025!$E$3:$E$1315, P$1)</f>
        <v>53</v>
      </c>
      <c r="Q134" s="2">
        <f>SUMIFS(DataRegularSeason20242025!$AA$3:$AA$1315,DataRegularSeason20242025!$B$3:$B$1315, "&lt;=" &amp; $A134, DataRegularSeason20242025!$D$3:$D$1315, Q$1)+SUMIFS(DataRegularSeason20242025!$AB$3:$AB$1315,DataRegularSeason20242025!$B$3:$B$1315, "&lt;=" &amp; $A134, DataRegularSeason20242025!$E$3:$E$1315, Q$1)</f>
        <v>62</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49</v>
      </c>
      <c r="T134" s="2">
        <f>SUMIFS(DataRegularSeason20242025!$AA$3:$AA$1315,DataRegularSeason20242025!$B$3:$B$1315, "&lt;=" &amp; $A134, DataRegularSeason20242025!$D$3:$D$1315, T$1)+SUMIFS(DataRegularSeason20242025!$AB$3:$AB$1315,DataRegularSeason20242025!$B$3:$B$1315, "&lt;=" &amp; $A134, DataRegularSeason20242025!$E$3:$E$1315, T$1)</f>
        <v>52</v>
      </c>
      <c r="U134" s="2">
        <f>SUMIFS(DataRegularSeason20242025!$AA$3:$AA$1315,DataRegularSeason20242025!$B$3:$B$1315, "&lt;=" &amp; $A134, DataRegularSeason20242025!$D$3:$D$1315, U$1)+SUMIFS(DataRegularSeason20242025!$AB$3:$AB$1315,DataRegularSeason20242025!$B$3:$B$1315, "&lt;=" &amp; $A134, DataRegularSeason20242025!$E$3:$E$1315, U$1)</f>
        <v>54</v>
      </c>
      <c r="V134" s="2">
        <f>SUMIFS(DataRegularSeason20242025!$AA$3:$AA$1315,DataRegularSeason20242025!$B$3:$B$1315, "&lt;=" &amp; $A134, DataRegularSeason20242025!$D$3:$D$1315, V$1)+SUMIFS(DataRegularSeason20242025!$AB$3:$AB$1315,DataRegularSeason20242025!$B$3:$B$1315, "&lt;=" &amp; $A134, DataRegularSeason20242025!$E$3:$E$1315, V$1)</f>
        <v>50</v>
      </c>
      <c r="W134" s="2">
        <f>SUMIFS(DataRegularSeason20242025!$AA$3:$AA$1315,DataRegularSeason20242025!$B$3:$B$1315, "&lt;=" &amp; $A134, DataRegularSeason20242025!$D$3:$D$1315, W$1)+SUMIFS(DataRegularSeason20242025!$AB$3:$AB$1315,DataRegularSeason20242025!$B$3:$B$1315, "&lt;=" &amp; $A134, DataRegularSeason20242025!$E$3:$E$1315, W$1)</f>
        <v>48</v>
      </c>
      <c r="X134" s="2">
        <f>SUMIFS(DataRegularSeason20242025!$AA$3:$AA$1315,DataRegularSeason20242025!$B$3:$B$1315, "&lt;=" &amp; $A134, DataRegularSeason20242025!$D$3:$D$1315, X$1)+SUMIFS(DataRegularSeason20242025!$AB$3:$AB$1315,DataRegularSeason20242025!$B$3:$B$1315, "&lt;=" &amp; $A134, DataRegularSeason20242025!$E$3:$E$1315, X$1)</f>
        <v>47</v>
      </c>
      <c r="Y134" s="2">
        <f>SUMIFS(DataRegularSeason20242025!$AA$3:$AA$1315,DataRegularSeason20242025!$B$3:$B$1315, "&lt;=" &amp; $A134, DataRegularSeason20242025!$D$3:$D$1315, Y$1)+SUMIFS(DataRegularSeason20242025!$AB$3:$AB$1315,DataRegularSeason20242025!$B$3:$B$1315, "&lt;=" &amp; $A134, DataRegularSeason20242025!$E$3:$E$1315, Y$1)</f>
        <v>34</v>
      </c>
      <c r="Z134" s="2">
        <f>SUMIFS(DataRegularSeason20242025!$AA$3:$AA$1315,DataRegularSeason20242025!$B$3:$B$1315, "&lt;=" &amp; $A134, DataRegularSeason20242025!$D$3:$D$1315, Z$1)+SUMIFS(DataRegularSeason20242025!$AB$3:$AB$1315,DataRegularSeason20242025!$B$3:$B$1315, "&lt;=" &amp; $A134, DataRegularSeason20242025!$E$3:$E$1315, Z$1)</f>
        <v>50</v>
      </c>
      <c r="AA134" s="2">
        <f>SUMIFS(DataRegularSeason20242025!$AA$3:$AA$1315,DataRegularSeason20242025!$B$3:$B$1315, "&lt;=" &amp; $A134, DataRegularSeason20242025!$D$3:$D$1315, AA$1)+SUMIFS(DataRegularSeason20242025!$AB$3:$AB$1315,DataRegularSeason20242025!$B$3:$B$1315, "&lt;=" &amp; $A134, DataRegularSeason20242025!$E$3:$E$1315, AA$1)</f>
        <v>55</v>
      </c>
      <c r="AB134" s="2">
        <f>SUMIFS(DataRegularSeason20242025!$AA$3:$AA$1315,DataRegularSeason20242025!$B$3:$B$1315, "&lt;=" &amp; $A134, DataRegularSeason20242025!$D$3:$D$1315, AB$1)+SUMIFS(DataRegularSeason20242025!$AB$3:$AB$1315,DataRegularSeason20242025!$B$3:$B$1315, "&lt;=" &amp; $A134, DataRegularSeason20242025!$E$3:$E$1315, AB$1)</f>
        <v>62</v>
      </c>
      <c r="AC134" s="2">
        <f>SUMIFS(DataRegularSeason20242025!$AA$3:$AA$1315,DataRegularSeason20242025!$B$3:$B$1315, "&lt;=" &amp; $A134, DataRegularSeason20242025!$D$3:$D$1315, AC$1)+SUMIFS(DataRegularSeason20242025!$AB$3:$AB$1315,DataRegularSeason20242025!$B$3:$B$1315, "&lt;=" &amp; $A134, DataRegularSeason20242025!$E$3:$E$1315, AC$1)</f>
        <v>49</v>
      </c>
      <c r="AD134" s="2">
        <f>SUMIFS(DataRegularSeason20242025!$AA$3:$AA$1315,DataRegularSeason20242025!$B$3:$B$1315, "&lt;=" &amp; $A134, DataRegularSeason20242025!$D$3:$D$1315, AD$1)+SUMIFS(DataRegularSeason20242025!$AB$3:$AB$1315,DataRegularSeason20242025!$B$3:$B$1315, "&lt;=" &amp; $A134, DataRegularSeason20242025!$E$3:$E$1315, AD$1)</f>
        <v>50</v>
      </c>
      <c r="AE134" s="2">
        <f>SUMIFS(DataRegularSeason20242025!$AA$3:$AA$1315,DataRegularSeason20242025!$B$3:$B$1315, "&lt;=" &amp; $A134, DataRegularSeason20242025!$D$3:$D$1315, AE$1)+SUMIFS(DataRegularSeason20242025!$AB$3:$AB$1315,DataRegularSeason20242025!$B$3:$B$1315, "&lt;=" &amp; $A134, DataRegularSeason20242025!$E$3:$E$1315, AE$1)</f>
        <v>64</v>
      </c>
      <c r="AF134" s="2">
        <f>SUMIFS(DataRegularSeason20242025!$AA$3:$AA$1315,DataRegularSeason20242025!$B$3:$B$1315, "&lt;=" &amp; $A134, DataRegularSeason20242025!$D$3:$D$1315, AF$1)+SUMIFS(DataRegularSeason20242025!$AB$3:$AB$1315,DataRegularSeason20242025!$B$3:$B$1315, "&lt;=" &amp; $A134, DataRegularSeason20242025!$E$3:$E$1315, AF$1)</f>
        <v>69</v>
      </c>
      <c r="AG134" s="2">
        <f>SUMIFS(DataRegularSeason20242025!$AA$3:$AA$1315,DataRegularSeason20242025!$B$3:$B$1315, "&lt;=" &amp; $A134, DataRegularSeason20242025!$D$3:$D$1315, AG$1)+SUMIFS(DataRegularSeason20242025!$AB$3:$AB$1315,DataRegularSeason20242025!$B$3:$B$1315, "&lt;=" &amp; $A134, DataRegularSeason20242025!$E$3:$E$1315, AG$1)</f>
        <v>71</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46</v>
      </c>
      <c r="C135" s="2">
        <f>SUMIFS(DataRegularSeason20242025!$AA$3:$AA$1315,DataRegularSeason20242025!$B$3:$B$1315, "&lt;=" &amp; $A135, DataRegularSeason20242025!$D$3:$D$1315, C$1)+SUMIFS(DataRegularSeason20242025!$AB$3:$AB$1315,DataRegularSeason20242025!$B$3:$B$1315, "&lt;=" &amp; $A135, DataRegularSeason20242025!$E$3:$E$1315, C$1)</f>
        <v>56</v>
      </c>
      <c r="D135" s="2">
        <f>SUMIFS(DataRegularSeason20242025!$AA$3:$AA$1315,DataRegularSeason20242025!$B$3:$B$1315, "&lt;=" &amp; $A135, DataRegularSeason20242025!$D$3:$D$1315, D$1)+SUMIFS(DataRegularSeason20242025!$AB$3:$AB$1315,DataRegularSeason20242025!$B$3:$B$1315, "&lt;=" &amp; $A135, DataRegularSeason20242025!$E$3:$E$1315, D$1)</f>
        <v>41</v>
      </c>
      <c r="E135" s="2">
        <f>SUMIFS(DataRegularSeason20242025!$AA$3:$AA$1315,DataRegularSeason20242025!$B$3:$B$1315, "&lt;=" &amp; $A135, DataRegularSeason20242025!$D$3:$D$1315, E$1)+SUMIFS(DataRegularSeason20242025!$AB$3:$AB$1315,DataRegularSeason20242025!$B$3:$B$1315, "&lt;=" &amp; $A135, DataRegularSeason20242025!$E$3:$E$1315, E$1)</f>
        <v>64</v>
      </c>
      <c r="F135" s="2">
        <f>SUMIFS(DataRegularSeason20242025!$AA$3:$AA$1315,DataRegularSeason20242025!$B$3:$B$1315, "&lt;=" &amp; $A135, DataRegularSeason20242025!$D$3:$D$1315, F$1)+SUMIFS(DataRegularSeason20242025!$AB$3:$AB$1315,DataRegularSeason20242025!$B$3:$B$1315, "&lt;=" &amp; $A135, DataRegularSeason20242025!$E$3:$E$1315, F$1)</f>
        <v>55</v>
      </c>
      <c r="G135" s="2">
        <f>SUMIFS(DataRegularSeason20242025!$AA$3:$AA$1315,DataRegularSeason20242025!$B$3:$B$1315, "&lt;=" &amp; $A135, DataRegularSeason20242025!$D$3:$D$1315, G$1)+SUMIFS(DataRegularSeason20242025!$AB$3:$AB$1315,DataRegularSeason20242025!$B$3:$B$1315, "&lt;=" &amp; $A135, DataRegularSeason20242025!$E$3:$E$1315, G$1)</f>
        <v>55</v>
      </c>
      <c r="H135" s="2">
        <f>SUMIFS(DataRegularSeason20242025!$AA$3:$AA$1315,DataRegularSeason20242025!$B$3:$B$1315, "&lt;=" &amp; $A135, DataRegularSeason20242025!$D$3:$D$1315, H$1)+SUMIFS(DataRegularSeason20242025!$AB$3:$AB$1315,DataRegularSeason20242025!$B$3:$B$1315, "&lt;=" &amp; $A135, DataRegularSeason20242025!$E$3:$E$1315, H$1)</f>
        <v>35</v>
      </c>
      <c r="I135" s="2">
        <f>SUMIFS(DataRegularSeason20242025!$AA$3:$AA$1315,DataRegularSeason20242025!$B$3:$B$1315, "&lt;=" &amp; $A135, DataRegularSeason20242025!$D$3:$D$1315, I$1)+SUMIFS(DataRegularSeason20242025!$AB$3:$AB$1315,DataRegularSeason20242025!$B$3:$B$1315, "&lt;=" &amp; $A135, DataRegularSeason20242025!$E$3:$E$1315, I$1)</f>
        <v>58</v>
      </c>
      <c r="J135" s="2">
        <f>SUMIFS(DataRegularSeason20242025!$AA$3:$AA$1315,DataRegularSeason20242025!$B$3:$B$1315, "&lt;=" &amp; $A135, DataRegularSeason20242025!$D$3:$D$1315, J$1)+SUMIFS(DataRegularSeason20242025!$AB$3:$AB$1315,DataRegularSeason20242025!$B$3:$B$1315, "&lt;=" &amp; $A135, DataRegularSeason20242025!$E$3:$E$1315, J$1)</f>
        <v>63</v>
      </c>
      <c r="K135" s="2">
        <f>SUMIFS(DataRegularSeason20242025!$AA$3:$AA$1315,DataRegularSeason20242025!$B$3:$B$1315, "&lt;=" &amp; $A135, DataRegularSeason20242025!$D$3:$D$1315, K$1)+SUMIFS(DataRegularSeason20242025!$AB$3:$AB$1315,DataRegularSeason20242025!$B$3:$B$1315, "&lt;=" &amp; $A135, DataRegularSeason20242025!$E$3:$E$1315, K$1)</f>
        <v>51</v>
      </c>
      <c r="L135" s="2">
        <f>SUMIFS(DataRegularSeason20242025!$AA$3:$AA$1315,DataRegularSeason20242025!$B$3:$B$1315, "&lt;=" &amp; $A135, DataRegularSeason20242025!$D$3:$D$1315, L$1)+SUMIFS(DataRegularSeason20242025!$AB$3:$AB$1315,DataRegularSeason20242025!$B$3:$B$1315, "&lt;=" &amp; $A135, DataRegularSeason20242025!$E$3:$E$1315, L$1)</f>
        <v>65</v>
      </c>
      <c r="M135" s="2">
        <f>SUMIFS(DataRegularSeason20242025!$AA$3:$AA$1315,DataRegularSeason20242025!$B$3:$B$1315, "&lt;=" &amp; $A135, DataRegularSeason20242025!$D$3:$D$1315, M$1)+SUMIFS(DataRegularSeason20242025!$AB$3:$AB$1315,DataRegularSeason20242025!$B$3:$B$1315, "&lt;=" &amp; $A135, DataRegularSeason20242025!$E$3:$E$1315, M$1)</f>
        <v>59</v>
      </c>
      <c r="N135" s="2">
        <f>SUMIFS(DataRegularSeason20242025!$AA$3:$AA$1315,DataRegularSeason20242025!$B$3:$B$1315, "&lt;=" &amp; $A135, DataRegularSeason20242025!$D$3:$D$1315, N$1)+SUMIFS(DataRegularSeason20242025!$AB$3:$AB$1315,DataRegularSeason20242025!$B$3:$B$1315, "&lt;=" &amp; $A135, DataRegularSeason20242025!$E$3:$E$1315, N$1)</f>
        <v>58</v>
      </c>
      <c r="O135" s="2">
        <f>SUMIFS(DataRegularSeason20242025!$AA$3:$AA$1315,DataRegularSeason20242025!$B$3:$B$1315, "&lt;=" &amp; $A135, DataRegularSeason20242025!$D$3:$D$1315, O$1)+SUMIFS(DataRegularSeason20242025!$AB$3:$AB$1315,DataRegularSeason20242025!$B$3:$B$1315, "&lt;=" &amp; $A135, DataRegularSeason20242025!$E$3:$E$1315, O$1)</f>
        <v>60</v>
      </c>
      <c r="P135" s="2">
        <f>SUMIFS(DataRegularSeason20242025!$AA$3:$AA$1315,DataRegularSeason20242025!$B$3:$B$1315, "&lt;=" &amp; $A135, DataRegularSeason20242025!$D$3:$D$1315, P$1)+SUMIFS(DataRegularSeason20242025!$AB$3:$AB$1315,DataRegularSeason20242025!$B$3:$B$1315, "&lt;=" &amp; $A135, DataRegularSeason20242025!$E$3:$E$1315, P$1)</f>
        <v>53</v>
      </c>
      <c r="Q135" s="2">
        <f>SUMIFS(DataRegularSeason20242025!$AA$3:$AA$1315,DataRegularSeason20242025!$B$3:$B$1315, "&lt;=" &amp; $A135, DataRegularSeason20242025!$D$3:$D$1315, Q$1)+SUMIFS(DataRegularSeason20242025!$AB$3:$AB$1315,DataRegularSeason20242025!$B$3:$B$1315, "&lt;=" &amp; $A135, DataRegularSeason20242025!$E$3:$E$1315, Q$1)</f>
        <v>62</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49</v>
      </c>
      <c r="T135" s="2">
        <f>SUMIFS(DataRegularSeason20242025!$AA$3:$AA$1315,DataRegularSeason20242025!$B$3:$B$1315, "&lt;=" &amp; $A135, DataRegularSeason20242025!$D$3:$D$1315, T$1)+SUMIFS(DataRegularSeason20242025!$AB$3:$AB$1315,DataRegularSeason20242025!$B$3:$B$1315, "&lt;=" &amp; $A135, DataRegularSeason20242025!$E$3:$E$1315, T$1)</f>
        <v>52</v>
      </c>
      <c r="U135" s="2">
        <f>SUMIFS(DataRegularSeason20242025!$AA$3:$AA$1315,DataRegularSeason20242025!$B$3:$B$1315, "&lt;=" &amp; $A135, DataRegularSeason20242025!$D$3:$D$1315, U$1)+SUMIFS(DataRegularSeason20242025!$AB$3:$AB$1315,DataRegularSeason20242025!$B$3:$B$1315, "&lt;=" &amp; $A135, DataRegularSeason20242025!$E$3:$E$1315, U$1)</f>
        <v>54</v>
      </c>
      <c r="V135" s="2">
        <f>SUMIFS(DataRegularSeason20242025!$AA$3:$AA$1315,DataRegularSeason20242025!$B$3:$B$1315, "&lt;=" &amp; $A135, DataRegularSeason20242025!$D$3:$D$1315, V$1)+SUMIFS(DataRegularSeason20242025!$AB$3:$AB$1315,DataRegularSeason20242025!$B$3:$B$1315, "&lt;=" &amp; $A135, DataRegularSeason20242025!$E$3:$E$1315, V$1)</f>
        <v>50</v>
      </c>
      <c r="W135" s="2">
        <f>SUMIFS(DataRegularSeason20242025!$AA$3:$AA$1315,DataRegularSeason20242025!$B$3:$B$1315, "&lt;=" &amp; $A135, DataRegularSeason20242025!$D$3:$D$1315, W$1)+SUMIFS(DataRegularSeason20242025!$AB$3:$AB$1315,DataRegularSeason20242025!$B$3:$B$1315, "&lt;=" &amp; $A135, DataRegularSeason20242025!$E$3:$E$1315, W$1)</f>
        <v>48</v>
      </c>
      <c r="X135" s="2">
        <f>SUMIFS(DataRegularSeason20242025!$AA$3:$AA$1315,DataRegularSeason20242025!$B$3:$B$1315, "&lt;=" &amp; $A135, DataRegularSeason20242025!$D$3:$D$1315, X$1)+SUMIFS(DataRegularSeason20242025!$AB$3:$AB$1315,DataRegularSeason20242025!$B$3:$B$1315, "&lt;=" &amp; $A135, DataRegularSeason20242025!$E$3:$E$1315, X$1)</f>
        <v>47</v>
      </c>
      <c r="Y135" s="2">
        <f>SUMIFS(DataRegularSeason20242025!$AA$3:$AA$1315,DataRegularSeason20242025!$B$3:$B$1315, "&lt;=" &amp; $A135, DataRegularSeason20242025!$D$3:$D$1315, Y$1)+SUMIFS(DataRegularSeason20242025!$AB$3:$AB$1315,DataRegularSeason20242025!$B$3:$B$1315, "&lt;=" &amp; $A135, DataRegularSeason20242025!$E$3:$E$1315, Y$1)</f>
        <v>34</v>
      </c>
      <c r="Z135" s="2">
        <f>SUMIFS(DataRegularSeason20242025!$AA$3:$AA$1315,DataRegularSeason20242025!$B$3:$B$1315, "&lt;=" &amp; $A135, DataRegularSeason20242025!$D$3:$D$1315, Z$1)+SUMIFS(DataRegularSeason20242025!$AB$3:$AB$1315,DataRegularSeason20242025!$B$3:$B$1315, "&lt;=" &amp; $A135, DataRegularSeason20242025!$E$3:$E$1315, Z$1)</f>
        <v>50</v>
      </c>
      <c r="AA135" s="2">
        <f>SUMIFS(DataRegularSeason20242025!$AA$3:$AA$1315,DataRegularSeason20242025!$B$3:$B$1315, "&lt;=" &amp; $A135, DataRegularSeason20242025!$D$3:$D$1315, AA$1)+SUMIFS(DataRegularSeason20242025!$AB$3:$AB$1315,DataRegularSeason20242025!$B$3:$B$1315, "&lt;=" &amp; $A135, DataRegularSeason20242025!$E$3:$E$1315, AA$1)</f>
        <v>55</v>
      </c>
      <c r="AB135" s="2">
        <f>SUMIFS(DataRegularSeason20242025!$AA$3:$AA$1315,DataRegularSeason20242025!$B$3:$B$1315, "&lt;=" &amp; $A135, DataRegularSeason20242025!$D$3:$D$1315, AB$1)+SUMIFS(DataRegularSeason20242025!$AB$3:$AB$1315,DataRegularSeason20242025!$B$3:$B$1315, "&lt;=" &amp; $A135, DataRegularSeason20242025!$E$3:$E$1315, AB$1)</f>
        <v>62</v>
      </c>
      <c r="AC135" s="2">
        <f>SUMIFS(DataRegularSeason20242025!$AA$3:$AA$1315,DataRegularSeason20242025!$B$3:$B$1315, "&lt;=" &amp; $A135, DataRegularSeason20242025!$D$3:$D$1315, AC$1)+SUMIFS(DataRegularSeason20242025!$AB$3:$AB$1315,DataRegularSeason20242025!$B$3:$B$1315, "&lt;=" &amp; $A135, DataRegularSeason20242025!$E$3:$E$1315, AC$1)</f>
        <v>49</v>
      </c>
      <c r="AD135" s="2">
        <f>SUMIFS(DataRegularSeason20242025!$AA$3:$AA$1315,DataRegularSeason20242025!$B$3:$B$1315, "&lt;=" &amp; $A135, DataRegularSeason20242025!$D$3:$D$1315, AD$1)+SUMIFS(DataRegularSeason20242025!$AB$3:$AB$1315,DataRegularSeason20242025!$B$3:$B$1315, "&lt;=" &amp; $A135, DataRegularSeason20242025!$E$3:$E$1315, AD$1)</f>
        <v>50</v>
      </c>
      <c r="AE135" s="2">
        <f>SUMIFS(DataRegularSeason20242025!$AA$3:$AA$1315,DataRegularSeason20242025!$B$3:$B$1315, "&lt;=" &amp; $A135, DataRegularSeason20242025!$D$3:$D$1315, AE$1)+SUMIFS(DataRegularSeason20242025!$AB$3:$AB$1315,DataRegularSeason20242025!$B$3:$B$1315, "&lt;=" &amp; $A135, DataRegularSeason20242025!$E$3:$E$1315, AE$1)</f>
        <v>64</v>
      </c>
      <c r="AF135" s="2">
        <f>SUMIFS(DataRegularSeason20242025!$AA$3:$AA$1315,DataRegularSeason20242025!$B$3:$B$1315, "&lt;=" &amp; $A135, DataRegularSeason20242025!$D$3:$D$1315, AF$1)+SUMIFS(DataRegularSeason20242025!$AB$3:$AB$1315,DataRegularSeason20242025!$B$3:$B$1315, "&lt;=" &amp; $A135, DataRegularSeason20242025!$E$3:$E$1315, AF$1)</f>
        <v>69</v>
      </c>
      <c r="AG135" s="2">
        <f>SUMIFS(DataRegularSeason20242025!$AA$3:$AA$1315,DataRegularSeason20242025!$B$3:$B$1315, "&lt;=" &amp; $A135, DataRegularSeason20242025!$D$3:$D$1315, AG$1)+SUMIFS(DataRegularSeason20242025!$AB$3:$AB$1315,DataRegularSeason20242025!$B$3:$B$1315, "&lt;=" &amp; $A135, DataRegularSeason20242025!$E$3:$E$1315, AG$1)</f>
        <v>71</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46</v>
      </c>
      <c r="C136" s="2">
        <f>SUMIFS(DataRegularSeason20242025!$AA$3:$AA$1315,DataRegularSeason20242025!$B$3:$B$1315, "&lt;=" &amp; $A136, DataRegularSeason20242025!$D$3:$D$1315, C$1)+SUMIFS(DataRegularSeason20242025!$AB$3:$AB$1315,DataRegularSeason20242025!$B$3:$B$1315, "&lt;=" &amp; $A136, DataRegularSeason20242025!$E$3:$E$1315, C$1)</f>
        <v>56</v>
      </c>
      <c r="D136" s="2">
        <f>SUMIFS(DataRegularSeason20242025!$AA$3:$AA$1315,DataRegularSeason20242025!$B$3:$B$1315, "&lt;=" &amp; $A136, DataRegularSeason20242025!$D$3:$D$1315, D$1)+SUMIFS(DataRegularSeason20242025!$AB$3:$AB$1315,DataRegularSeason20242025!$B$3:$B$1315, "&lt;=" &amp; $A136, DataRegularSeason20242025!$E$3:$E$1315, D$1)</f>
        <v>41</v>
      </c>
      <c r="E136" s="2">
        <f>SUMIFS(DataRegularSeason20242025!$AA$3:$AA$1315,DataRegularSeason20242025!$B$3:$B$1315, "&lt;=" &amp; $A136, DataRegularSeason20242025!$D$3:$D$1315, E$1)+SUMIFS(DataRegularSeason20242025!$AB$3:$AB$1315,DataRegularSeason20242025!$B$3:$B$1315, "&lt;=" &amp; $A136, DataRegularSeason20242025!$E$3:$E$1315, E$1)</f>
        <v>64</v>
      </c>
      <c r="F136" s="2">
        <f>SUMIFS(DataRegularSeason20242025!$AA$3:$AA$1315,DataRegularSeason20242025!$B$3:$B$1315, "&lt;=" &amp; $A136, DataRegularSeason20242025!$D$3:$D$1315, F$1)+SUMIFS(DataRegularSeason20242025!$AB$3:$AB$1315,DataRegularSeason20242025!$B$3:$B$1315, "&lt;=" &amp; $A136, DataRegularSeason20242025!$E$3:$E$1315, F$1)</f>
        <v>55</v>
      </c>
      <c r="G136" s="2">
        <f>SUMIFS(DataRegularSeason20242025!$AA$3:$AA$1315,DataRegularSeason20242025!$B$3:$B$1315, "&lt;=" &amp; $A136, DataRegularSeason20242025!$D$3:$D$1315, G$1)+SUMIFS(DataRegularSeason20242025!$AB$3:$AB$1315,DataRegularSeason20242025!$B$3:$B$1315, "&lt;=" &amp; $A136, DataRegularSeason20242025!$E$3:$E$1315, G$1)</f>
        <v>55</v>
      </c>
      <c r="H136" s="2">
        <f>SUMIFS(DataRegularSeason20242025!$AA$3:$AA$1315,DataRegularSeason20242025!$B$3:$B$1315, "&lt;=" &amp; $A136, DataRegularSeason20242025!$D$3:$D$1315, H$1)+SUMIFS(DataRegularSeason20242025!$AB$3:$AB$1315,DataRegularSeason20242025!$B$3:$B$1315, "&lt;=" &amp; $A136, DataRegularSeason20242025!$E$3:$E$1315, H$1)</f>
        <v>35</v>
      </c>
      <c r="I136" s="2">
        <f>SUMIFS(DataRegularSeason20242025!$AA$3:$AA$1315,DataRegularSeason20242025!$B$3:$B$1315, "&lt;=" &amp; $A136, DataRegularSeason20242025!$D$3:$D$1315, I$1)+SUMIFS(DataRegularSeason20242025!$AB$3:$AB$1315,DataRegularSeason20242025!$B$3:$B$1315, "&lt;=" &amp; $A136, DataRegularSeason20242025!$E$3:$E$1315, I$1)</f>
        <v>58</v>
      </c>
      <c r="J136" s="2">
        <f>SUMIFS(DataRegularSeason20242025!$AA$3:$AA$1315,DataRegularSeason20242025!$B$3:$B$1315, "&lt;=" &amp; $A136, DataRegularSeason20242025!$D$3:$D$1315, J$1)+SUMIFS(DataRegularSeason20242025!$AB$3:$AB$1315,DataRegularSeason20242025!$B$3:$B$1315, "&lt;=" &amp; $A136, DataRegularSeason20242025!$E$3:$E$1315, J$1)</f>
        <v>63</v>
      </c>
      <c r="K136" s="2">
        <f>SUMIFS(DataRegularSeason20242025!$AA$3:$AA$1315,DataRegularSeason20242025!$B$3:$B$1315, "&lt;=" &amp; $A136, DataRegularSeason20242025!$D$3:$D$1315, K$1)+SUMIFS(DataRegularSeason20242025!$AB$3:$AB$1315,DataRegularSeason20242025!$B$3:$B$1315, "&lt;=" &amp; $A136, DataRegularSeason20242025!$E$3:$E$1315, K$1)</f>
        <v>51</v>
      </c>
      <c r="L136" s="2">
        <f>SUMIFS(DataRegularSeason20242025!$AA$3:$AA$1315,DataRegularSeason20242025!$B$3:$B$1315, "&lt;=" &amp; $A136, DataRegularSeason20242025!$D$3:$D$1315, L$1)+SUMIFS(DataRegularSeason20242025!$AB$3:$AB$1315,DataRegularSeason20242025!$B$3:$B$1315, "&lt;=" &amp; $A136, DataRegularSeason20242025!$E$3:$E$1315, L$1)</f>
        <v>65</v>
      </c>
      <c r="M136" s="2">
        <f>SUMIFS(DataRegularSeason20242025!$AA$3:$AA$1315,DataRegularSeason20242025!$B$3:$B$1315, "&lt;=" &amp; $A136, DataRegularSeason20242025!$D$3:$D$1315, M$1)+SUMIFS(DataRegularSeason20242025!$AB$3:$AB$1315,DataRegularSeason20242025!$B$3:$B$1315, "&lt;=" &amp; $A136, DataRegularSeason20242025!$E$3:$E$1315, M$1)</f>
        <v>59</v>
      </c>
      <c r="N136" s="2">
        <f>SUMIFS(DataRegularSeason20242025!$AA$3:$AA$1315,DataRegularSeason20242025!$B$3:$B$1315, "&lt;=" &amp; $A136, DataRegularSeason20242025!$D$3:$D$1315, N$1)+SUMIFS(DataRegularSeason20242025!$AB$3:$AB$1315,DataRegularSeason20242025!$B$3:$B$1315, "&lt;=" &amp; $A136, DataRegularSeason20242025!$E$3:$E$1315, N$1)</f>
        <v>58</v>
      </c>
      <c r="O136" s="2">
        <f>SUMIFS(DataRegularSeason20242025!$AA$3:$AA$1315,DataRegularSeason20242025!$B$3:$B$1315, "&lt;=" &amp; $A136, DataRegularSeason20242025!$D$3:$D$1315, O$1)+SUMIFS(DataRegularSeason20242025!$AB$3:$AB$1315,DataRegularSeason20242025!$B$3:$B$1315, "&lt;=" &amp; $A136, DataRegularSeason20242025!$E$3:$E$1315, O$1)</f>
        <v>60</v>
      </c>
      <c r="P136" s="2">
        <f>SUMIFS(DataRegularSeason20242025!$AA$3:$AA$1315,DataRegularSeason20242025!$B$3:$B$1315, "&lt;=" &amp; $A136, DataRegularSeason20242025!$D$3:$D$1315, P$1)+SUMIFS(DataRegularSeason20242025!$AB$3:$AB$1315,DataRegularSeason20242025!$B$3:$B$1315, "&lt;=" &amp; $A136, DataRegularSeason20242025!$E$3:$E$1315, P$1)</f>
        <v>53</v>
      </c>
      <c r="Q136" s="2">
        <f>SUMIFS(DataRegularSeason20242025!$AA$3:$AA$1315,DataRegularSeason20242025!$B$3:$B$1315, "&lt;=" &amp; $A136, DataRegularSeason20242025!$D$3:$D$1315, Q$1)+SUMIFS(DataRegularSeason20242025!$AB$3:$AB$1315,DataRegularSeason20242025!$B$3:$B$1315, "&lt;=" &amp; $A136, DataRegularSeason20242025!$E$3:$E$1315, Q$1)</f>
        <v>62</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49</v>
      </c>
      <c r="T136" s="2">
        <f>SUMIFS(DataRegularSeason20242025!$AA$3:$AA$1315,DataRegularSeason20242025!$B$3:$B$1315, "&lt;=" &amp; $A136, DataRegularSeason20242025!$D$3:$D$1315, T$1)+SUMIFS(DataRegularSeason20242025!$AB$3:$AB$1315,DataRegularSeason20242025!$B$3:$B$1315, "&lt;=" &amp; $A136, DataRegularSeason20242025!$E$3:$E$1315, T$1)</f>
        <v>52</v>
      </c>
      <c r="U136" s="2">
        <f>SUMIFS(DataRegularSeason20242025!$AA$3:$AA$1315,DataRegularSeason20242025!$B$3:$B$1315, "&lt;=" &amp; $A136, DataRegularSeason20242025!$D$3:$D$1315, U$1)+SUMIFS(DataRegularSeason20242025!$AB$3:$AB$1315,DataRegularSeason20242025!$B$3:$B$1315, "&lt;=" &amp; $A136, DataRegularSeason20242025!$E$3:$E$1315, U$1)</f>
        <v>54</v>
      </c>
      <c r="V136" s="2">
        <f>SUMIFS(DataRegularSeason20242025!$AA$3:$AA$1315,DataRegularSeason20242025!$B$3:$B$1315, "&lt;=" &amp; $A136, DataRegularSeason20242025!$D$3:$D$1315, V$1)+SUMIFS(DataRegularSeason20242025!$AB$3:$AB$1315,DataRegularSeason20242025!$B$3:$B$1315, "&lt;=" &amp; $A136, DataRegularSeason20242025!$E$3:$E$1315, V$1)</f>
        <v>50</v>
      </c>
      <c r="W136" s="2">
        <f>SUMIFS(DataRegularSeason20242025!$AA$3:$AA$1315,DataRegularSeason20242025!$B$3:$B$1315, "&lt;=" &amp; $A136, DataRegularSeason20242025!$D$3:$D$1315, W$1)+SUMIFS(DataRegularSeason20242025!$AB$3:$AB$1315,DataRegularSeason20242025!$B$3:$B$1315, "&lt;=" &amp; $A136, DataRegularSeason20242025!$E$3:$E$1315, W$1)</f>
        <v>48</v>
      </c>
      <c r="X136" s="2">
        <f>SUMIFS(DataRegularSeason20242025!$AA$3:$AA$1315,DataRegularSeason20242025!$B$3:$B$1315, "&lt;=" &amp; $A136, DataRegularSeason20242025!$D$3:$D$1315, X$1)+SUMIFS(DataRegularSeason20242025!$AB$3:$AB$1315,DataRegularSeason20242025!$B$3:$B$1315, "&lt;=" &amp; $A136, DataRegularSeason20242025!$E$3:$E$1315, X$1)</f>
        <v>47</v>
      </c>
      <c r="Y136" s="2">
        <f>SUMIFS(DataRegularSeason20242025!$AA$3:$AA$1315,DataRegularSeason20242025!$B$3:$B$1315, "&lt;=" &amp; $A136, DataRegularSeason20242025!$D$3:$D$1315, Y$1)+SUMIFS(DataRegularSeason20242025!$AB$3:$AB$1315,DataRegularSeason20242025!$B$3:$B$1315, "&lt;=" &amp; $A136, DataRegularSeason20242025!$E$3:$E$1315, Y$1)</f>
        <v>34</v>
      </c>
      <c r="Z136" s="2">
        <f>SUMIFS(DataRegularSeason20242025!$AA$3:$AA$1315,DataRegularSeason20242025!$B$3:$B$1315, "&lt;=" &amp; $A136, DataRegularSeason20242025!$D$3:$D$1315, Z$1)+SUMIFS(DataRegularSeason20242025!$AB$3:$AB$1315,DataRegularSeason20242025!$B$3:$B$1315, "&lt;=" &amp; $A136, DataRegularSeason20242025!$E$3:$E$1315, Z$1)</f>
        <v>50</v>
      </c>
      <c r="AA136" s="2">
        <f>SUMIFS(DataRegularSeason20242025!$AA$3:$AA$1315,DataRegularSeason20242025!$B$3:$B$1315, "&lt;=" &amp; $A136, DataRegularSeason20242025!$D$3:$D$1315, AA$1)+SUMIFS(DataRegularSeason20242025!$AB$3:$AB$1315,DataRegularSeason20242025!$B$3:$B$1315, "&lt;=" &amp; $A136, DataRegularSeason20242025!$E$3:$E$1315, AA$1)</f>
        <v>55</v>
      </c>
      <c r="AB136" s="2">
        <f>SUMIFS(DataRegularSeason20242025!$AA$3:$AA$1315,DataRegularSeason20242025!$B$3:$B$1315, "&lt;=" &amp; $A136, DataRegularSeason20242025!$D$3:$D$1315, AB$1)+SUMIFS(DataRegularSeason20242025!$AB$3:$AB$1315,DataRegularSeason20242025!$B$3:$B$1315, "&lt;=" &amp; $A136, DataRegularSeason20242025!$E$3:$E$1315, AB$1)</f>
        <v>62</v>
      </c>
      <c r="AC136" s="2">
        <f>SUMIFS(DataRegularSeason20242025!$AA$3:$AA$1315,DataRegularSeason20242025!$B$3:$B$1315, "&lt;=" &amp; $A136, DataRegularSeason20242025!$D$3:$D$1315, AC$1)+SUMIFS(DataRegularSeason20242025!$AB$3:$AB$1315,DataRegularSeason20242025!$B$3:$B$1315, "&lt;=" &amp; $A136, DataRegularSeason20242025!$E$3:$E$1315, AC$1)</f>
        <v>49</v>
      </c>
      <c r="AD136" s="2">
        <f>SUMIFS(DataRegularSeason20242025!$AA$3:$AA$1315,DataRegularSeason20242025!$B$3:$B$1315, "&lt;=" &amp; $A136, DataRegularSeason20242025!$D$3:$D$1315, AD$1)+SUMIFS(DataRegularSeason20242025!$AB$3:$AB$1315,DataRegularSeason20242025!$B$3:$B$1315, "&lt;=" &amp; $A136, DataRegularSeason20242025!$E$3:$E$1315, AD$1)</f>
        <v>50</v>
      </c>
      <c r="AE136" s="2">
        <f>SUMIFS(DataRegularSeason20242025!$AA$3:$AA$1315,DataRegularSeason20242025!$B$3:$B$1315, "&lt;=" &amp; $A136, DataRegularSeason20242025!$D$3:$D$1315, AE$1)+SUMIFS(DataRegularSeason20242025!$AB$3:$AB$1315,DataRegularSeason20242025!$B$3:$B$1315, "&lt;=" &amp; $A136, DataRegularSeason20242025!$E$3:$E$1315, AE$1)</f>
        <v>64</v>
      </c>
      <c r="AF136" s="2">
        <f>SUMIFS(DataRegularSeason20242025!$AA$3:$AA$1315,DataRegularSeason20242025!$B$3:$B$1315, "&lt;=" &amp; $A136, DataRegularSeason20242025!$D$3:$D$1315, AF$1)+SUMIFS(DataRegularSeason20242025!$AB$3:$AB$1315,DataRegularSeason20242025!$B$3:$B$1315, "&lt;=" &amp; $A136, DataRegularSeason20242025!$E$3:$E$1315, AF$1)</f>
        <v>69</v>
      </c>
      <c r="AG136" s="2">
        <f>SUMIFS(DataRegularSeason20242025!$AA$3:$AA$1315,DataRegularSeason20242025!$B$3:$B$1315, "&lt;=" &amp; $A136, DataRegularSeason20242025!$D$3:$D$1315, AG$1)+SUMIFS(DataRegularSeason20242025!$AB$3:$AB$1315,DataRegularSeason20242025!$B$3:$B$1315, "&lt;=" &amp; $A136, DataRegularSeason20242025!$E$3:$E$1315, AG$1)</f>
        <v>71</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46</v>
      </c>
      <c r="C137" s="2">
        <f>SUMIFS(DataRegularSeason20242025!$AA$3:$AA$1315,DataRegularSeason20242025!$B$3:$B$1315, "&lt;=" &amp; $A137, DataRegularSeason20242025!$D$3:$D$1315, C$1)+SUMIFS(DataRegularSeason20242025!$AB$3:$AB$1315,DataRegularSeason20242025!$B$3:$B$1315, "&lt;=" &amp; $A137, DataRegularSeason20242025!$E$3:$E$1315, C$1)</f>
        <v>56</v>
      </c>
      <c r="D137" s="2">
        <f>SUMIFS(DataRegularSeason20242025!$AA$3:$AA$1315,DataRegularSeason20242025!$B$3:$B$1315, "&lt;=" &amp; $A137, DataRegularSeason20242025!$D$3:$D$1315, D$1)+SUMIFS(DataRegularSeason20242025!$AB$3:$AB$1315,DataRegularSeason20242025!$B$3:$B$1315, "&lt;=" &amp; $A137, DataRegularSeason20242025!$E$3:$E$1315, D$1)</f>
        <v>41</v>
      </c>
      <c r="E137" s="2">
        <f>SUMIFS(DataRegularSeason20242025!$AA$3:$AA$1315,DataRegularSeason20242025!$B$3:$B$1315, "&lt;=" &amp; $A137, DataRegularSeason20242025!$D$3:$D$1315, E$1)+SUMIFS(DataRegularSeason20242025!$AB$3:$AB$1315,DataRegularSeason20242025!$B$3:$B$1315, "&lt;=" &amp; $A137, DataRegularSeason20242025!$E$3:$E$1315, E$1)</f>
        <v>64</v>
      </c>
      <c r="F137" s="2">
        <f>SUMIFS(DataRegularSeason20242025!$AA$3:$AA$1315,DataRegularSeason20242025!$B$3:$B$1315, "&lt;=" &amp; $A137, DataRegularSeason20242025!$D$3:$D$1315, F$1)+SUMIFS(DataRegularSeason20242025!$AB$3:$AB$1315,DataRegularSeason20242025!$B$3:$B$1315, "&lt;=" &amp; $A137, DataRegularSeason20242025!$E$3:$E$1315, F$1)</f>
        <v>55</v>
      </c>
      <c r="G137" s="2">
        <f>SUMIFS(DataRegularSeason20242025!$AA$3:$AA$1315,DataRegularSeason20242025!$B$3:$B$1315, "&lt;=" &amp; $A137, DataRegularSeason20242025!$D$3:$D$1315, G$1)+SUMIFS(DataRegularSeason20242025!$AB$3:$AB$1315,DataRegularSeason20242025!$B$3:$B$1315, "&lt;=" &amp; $A137, DataRegularSeason20242025!$E$3:$E$1315, G$1)</f>
        <v>55</v>
      </c>
      <c r="H137" s="2">
        <f>SUMIFS(DataRegularSeason20242025!$AA$3:$AA$1315,DataRegularSeason20242025!$B$3:$B$1315, "&lt;=" &amp; $A137, DataRegularSeason20242025!$D$3:$D$1315, H$1)+SUMIFS(DataRegularSeason20242025!$AB$3:$AB$1315,DataRegularSeason20242025!$B$3:$B$1315, "&lt;=" &amp; $A137, DataRegularSeason20242025!$E$3:$E$1315, H$1)</f>
        <v>35</v>
      </c>
      <c r="I137" s="2">
        <f>SUMIFS(DataRegularSeason20242025!$AA$3:$AA$1315,DataRegularSeason20242025!$B$3:$B$1315, "&lt;=" &amp; $A137, DataRegularSeason20242025!$D$3:$D$1315, I$1)+SUMIFS(DataRegularSeason20242025!$AB$3:$AB$1315,DataRegularSeason20242025!$B$3:$B$1315, "&lt;=" &amp; $A137, DataRegularSeason20242025!$E$3:$E$1315, I$1)</f>
        <v>58</v>
      </c>
      <c r="J137" s="2">
        <f>SUMIFS(DataRegularSeason20242025!$AA$3:$AA$1315,DataRegularSeason20242025!$B$3:$B$1315, "&lt;=" &amp; $A137, DataRegularSeason20242025!$D$3:$D$1315, J$1)+SUMIFS(DataRegularSeason20242025!$AB$3:$AB$1315,DataRegularSeason20242025!$B$3:$B$1315, "&lt;=" &amp; $A137, DataRegularSeason20242025!$E$3:$E$1315, J$1)</f>
        <v>63</v>
      </c>
      <c r="K137" s="2">
        <f>SUMIFS(DataRegularSeason20242025!$AA$3:$AA$1315,DataRegularSeason20242025!$B$3:$B$1315, "&lt;=" &amp; $A137, DataRegularSeason20242025!$D$3:$D$1315, K$1)+SUMIFS(DataRegularSeason20242025!$AB$3:$AB$1315,DataRegularSeason20242025!$B$3:$B$1315, "&lt;=" &amp; $A137, DataRegularSeason20242025!$E$3:$E$1315, K$1)</f>
        <v>51</v>
      </c>
      <c r="L137" s="2">
        <f>SUMIFS(DataRegularSeason20242025!$AA$3:$AA$1315,DataRegularSeason20242025!$B$3:$B$1315, "&lt;=" &amp; $A137, DataRegularSeason20242025!$D$3:$D$1315, L$1)+SUMIFS(DataRegularSeason20242025!$AB$3:$AB$1315,DataRegularSeason20242025!$B$3:$B$1315, "&lt;=" &amp; $A137, DataRegularSeason20242025!$E$3:$E$1315, L$1)</f>
        <v>65</v>
      </c>
      <c r="M137" s="2">
        <f>SUMIFS(DataRegularSeason20242025!$AA$3:$AA$1315,DataRegularSeason20242025!$B$3:$B$1315, "&lt;=" &amp; $A137, DataRegularSeason20242025!$D$3:$D$1315, M$1)+SUMIFS(DataRegularSeason20242025!$AB$3:$AB$1315,DataRegularSeason20242025!$B$3:$B$1315, "&lt;=" &amp; $A137, DataRegularSeason20242025!$E$3:$E$1315, M$1)</f>
        <v>59</v>
      </c>
      <c r="N137" s="2">
        <f>SUMIFS(DataRegularSeason20242025!$AA$3:$AA$1315,DataRegularSeason20242025!$B$3:$B$1315, "&lt;=" &amp; $A137, DataRegularSeason20242025!$D$3:$D$1315, N$1)+SUMIFS(DataRegularSeason20242025!$AB$3:$AB$1315,DataRegularSeason20242025!$B$3:$B$1315, "&lt;=" &amp; $A137, DataRegularSeason20242025!$E$3:$E$1315, N$1)</f>
        <v>58</v>
      </c>
      <c r="O137" s="2">
        <f>SUMIFS(DataRegularSeason20242025!$AA$3:$AA$1315,DataRegularSeason20242025!$B$3:$B$1315, "&lt;=" &amp; $A137, DataRegularSeason20242025!$D$3:$D$1315, O$1)+SUMIFS(DataRegularSeason20242025!$AB$3:$AB$1315,DataRegularSeason20242025!$B$3:$B$1315, "&lt;=" &amp; $A137, DataRegularSeason20242025!$E$3:$E$1315, O$1)</f>
        <v>60</v>
      </c>
      <c r="P137" s="2">
        <f>SUMIFS(DataRegularSeason20242025!$AA$3:$AA$1315,DataRegularSeason20242025!$B$3:$B$1315, "&lt;=" &amp; $A137, DataRegularSeason20242025!$D$3:$D$1315, P$1)+SUMIFS(DataRegularSeason20242025!$AB$3:$AB$1315,DataRegularSeason20242025!$B$3:$B$1315, "&lt;=" &amp; $A137, DataRegularSeason20242025!$E$3:$E$1315, P$1)</f>
        <v>53</v>
      </c>
      <c r="Q137" s="2">
        <f>SUMIFS(DataRegularSeason20242025!$AA$3:$AA$1315,DataRegularSeason20242025!$B$3:$B$1315, "&lt;=" &amp; $A137, DataRegularSeason20242025!$D$3:$D$1315, Q$1)+SUMIFS(DataRegularSeason20242025!$AB$3:$AB$1315,DataRegularSeason20242025!$B$3:$B$1315, "&lt;=" &amp; $A137, DataRegularSeason20242025!$E$3:$E$1315, Q$1)</f>
        <v>62</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49</v>
      </c>
      <c r="T137" s="2">
        <f>SUMIFS(DataRegularSeason20242025!$AA$3:$AA$1315,DataRegularSeason20242025!$B$3:$B$1315, "&lt;=" &amp; $A137, DataRegularSeason20242025!$D$3:$D$1315, T$1)+SUMIFS(DataRegularSeason20242025!$AB$3:$AB$1315,DataRegularSeason20242025!$B$3:$B$1315, "&lt;=" &amp; $A137, DataRegularSeason20242025!$E$3:$E$1315, T$1)</f>
        <v>52</v>
      </c>
      <c r="U137" s="2">
        <f>SUMIFS(DataRegularSeason20242025!$AA$3:$AA$1315,DataRegularSeason20242025!$B$3:$B$1315, "&lt;=" &amp; $A137, DataRegularSeason20242025!$D$3:$D$1315, U$1)+SUMIFS(DataRegularSeason20242025!$AB$3:$AB$1315,DataRegularSeason20242025!$B$3:$B$1315, "&lt;=" &amp; $A137, DataRegularSeason20242025!$E$3:$E$1315, U$1)</f>
        <v>54</v>
      </c>
      <c r="V137" s="2">
        <f>SUMIFS(DataRegularSeason20242025!$AA$3:$AA$1315,DataRegularSeason20242025!$B$3:$B$1315, "&lt;=" &amp; $A137, DataRegularSeason20242025!$D$3:$D$1315, V$1)+SUMIFS(DataRegularSeason20242025!$AB$3:$AB$1315,DataRegularSeason20242025!$B$3:$B$1315, "&lt;=" &amp; $A137, DataRegularSeason20242025!$E$3:$E$1315, V$1)</f>
        <v>50</v>
      </c>
      <c r="W137" s="2">
        <f>SUMIFS(DataRegularSeason20242025!$AA$3:$AA$1315,DataRegularSeason20242025!$B$3:$B$1315, "&lt;=" &amp; $A137, DataRegularSeason20242025!$D$3:$D$1315, W$1)+SUMIFS(DataRegularSeason20242025!$AB$3:$AB$1315,DataRegularSeason20242025!$B$3:$B$1315, "&lt;=" &amp; $A137, DataRegularSeason20242025!$E$3:$E$1315, W$1)</f>
        <v>48</v>
      </c>
      <c r="X137" s="2">
        <f>SUMIFS(DataRegularSeason20242025!$AA$3:$AA$1315,DataRegularSeason20242025!$B$3:$B$1315, "&lt;=" &amp; $A137, DataRegularSeason20242025!$D$3:$D$1315, X$1)+SUMIFS(DataRegularSeason20242025!$AB$3:$AB$1315,DataRegularSeason20242025!$B$3:$B$1315, "&lt;=" &amp; $A137, DataRegularSeason20242025!$E$3:$E$1315, X$1)</f>
        <v>47</v>
      </c>
      <c r="Y137" s="2">
        <f>SUMIFS(DataRegularSeason20242025!$AA$3:$AA$1315,DataRegularSeason20242025!$B$3:$B$1315, "&lt;=" &amp; $A137, DataRegularSeason20242025!$D$3:$D$1315, Y$1)+SUMIFS(DataRegularSeason20242025!$AB$3:$AB$1315,DataRegularSeason20242025!$B$3:$B$1315, "&lt;=" &amp; $A137, DataRegularSeason20242025!$E$3:$E$1315, Y$1)</f>
        <v>34</v>
      </c>
      <c r="Z137" s="2">
        <f>SUMIFS(DataRegularSeason20242025!$AA$3:$AA$1315,DataRegularSeason20242025!$B$3:$B$1315, "&lt;=" &amp; $A137, DataRegularSeason20242025!$D$3:$D$1315, Z$1)+SUMIFS(DataRegularSeason20242025!$AB$3:$AB$1315,DataRegularSeason20242025!$B$3:$B$1315, "&lt;=" &amp; $A137, DataRegularSeason20242025!$E$3:$E$1315, Z$1)</f>
        <v>50</v>
      </c>
      <c r="AA137" s="2">
        <f>SUMIFS(DataRegularSeason20242025!$AA$3:$AA$1315,DataRegularSeason20242025!$B$3:$B$1315, "&lt;=" &amp; $A137, DataRegularSeason20242025!$D$3:$D$1315, AA$1)+SUMIFS(DataRegularSeason20242025!$AB$3:$AB$1315,DataRegularSeason20242025!$B$3:$B$1315, "&lt;=" &amp; $A137, DataRegularSeason20242025!$E$3:$E$1315, AA$1)</f>
        <v>55</v>
      </c>
      <c r="AB137" s="2">
        <f>SUMIFS(DataRegularSeason20242025!$AA$3:$AA$1315,DataRegularSeason20242025!$B$3:$B$1315, "&lt;=" &amp; $A137, DataRegularSeason20242025!$D$3:$D$1315, AB$1)+SUMIFS(DataRegularSeason20242025!$AB$3:$AB$1315,DataRegularSeason20242025!$B$3:$B$1315, "&lt;=" &amp; $A137, DataRegularSeason20242025!$E$3:$E$1315, AB$1)</f>
        <v>62</v>
      </c>
      <c r="AC137" s="2">
        <f>SUMIFS(DataRegularSeason20242025!$AA$3:$AA$1315,DataRegularSeason20242025!$B$3:$B$1315, "&lt;=" &amp; $A137, DataRegularSeason20242025!$D$3:$D$1315, AC$1)+SUMIFS(DataRegularSeason20242025!$AB$3:$AB$1315,DataRegularSeason20242025!$B$3:$B$1315, "&lt;=" &amp; $A137, DataRegularSeason20242025!$E$3:$E$1315, AC$1)</f>
        <v>49</v>
      </c>
      <c r="AD137" s="2">
        <f>SUMIFS(DataRegularSeason20242025!$AA$3:$AA$1315,DataRegularSeason20242025!$B$3:$B$1315, "&lt;=" &amp; $A137, DataRegularSeason20242025!$D$3:$D$1315, AD$1)+SUMIFS(DataRegularSeason20242025!$AB$3:$AB$1315,DataRegularSeason20242025!$B$3:$B$1315, "&lt;=" &amp; $A137, DataRegularSeason20242025!$E$3:$E$1315, AD$1)</f>
        <v>50</v>
      </c>
      <c r="AE137" s="2">
        <f>SUMIFS(DataRegularSeason20242025!$AA$3:$AA$1315,DataRegularSeason20242025!$B$3:$B$1315, "&lt;=" &amp; $A137, DataRegularSeason20242025!$D$3:$D$1315, AE$1)+SUMIFS(DataRegularSeason20242025!$AB$3:$AB$1315,DataRegularSeason20242025!$B$3:$B$1315, "&lt;=" &amp; $A137, DataRegularSeason20242025!$E$3:$E$1315, AE$1)</f>
        <v>64</v>
      </c>
      <c r="AF137" s="2">
        <f>SUMIFS(DataRegularSeason20242025!$AA$3:$AA$1315,DataRegularSeason20242025!$B$3:$B$1315, "&lt;=" &amp; $A137, DataRegularSeason20242025!$D$3:$D$1315, AF$1)+SUMIFS(DataRegularSeason20242025!$AB$3:$AB$1315,DataRegularSeason20242025!$B$3:$B$1315, "&lt;=" &amp; $A137, DataRegularSeason20242025!$E$3:$E$1315, AF$1)</f>
        <v>69</v>
      </c>
      <c r="AG137" s="2">
        <f>SUMIFS(DataRegularSeason20242025!$AA$3:$AA$1315,DataRegularSeason20242025!$B$3:$B$1315, "&lt;=" &amp; $A137, DataRegularSeason20242025!$D$3:$D$1315, AG$1)+SUMIFS(DataRegularSeason20242025!$AB$3:$AB$1315,DataRegularSeason20242025!$B$3:$B$1315, "&lt;=" &amp; $A137, DataRegularSeason20242025!$E$3:$E$1315, AG$1)</f>
        <v>71</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46</v>
      </c>
      <c r="C138" s="2">
        <f>SUMIFS(DataRegularSeason20242025!$AA$3:$AA$1315,DataRegularSeason20242025!$B$3:$B$1315, "&lt;=" &amp; $A138, DataRegularSeason20242025!$D$3:$D$1315, C$1)+SUMIFS(DataRegularSeason20242025!$AB$3:$AB$1315,DataRegularSeason20242025!$B$3:$B$1315, "&lt;=" &amp; $A138, DataRegularSeason20242025!$E$3:$E$1315, C$1)</f>
        <v>56</v>
      </c>
      <c r="D138" s="2">
        <f>SUMIFS(DataRegularSeason20242025!$AA$3:$AA$1315,DataRegularSeason20242025!$B$3:$B$1315, "&lt;=" &amp; $A138, DataRegularSeason20242025!$D$3:$D$1315, D$1)+SUMIFS(DataRegularSeason20242025!$AB$3:$AB$1315,DataRegularSeason20242025!$B$3:$B$1315, "&lt;=" &amp; $A138, DataRegularSeason20242025!$E$3:$E$1315, D$1)</f>
        <v>41</v>
      </c>
      <c r="E138" s="2">
        <f>SUMIFS(DataRegularSeason20242025!$AA$3:$AA$1315,DataRegularSeason20242025!$B$3:$B$1315, "&lt;=" &amp; $A138, DataRegularSeason20242025!$D$3:$D$1315, E$1)+SUMIFS(DataRegularSeason20242025!$AB$3:$AB$1315,DataRegularSeason20242025!$B$3:$B$1315, "&lt;=" &amp; $A138, DataRegularSeason20242025!$E$3:$E$1315, E$1)</f>
        <v>64</v>
      </c>
      <c r="F138" s="2">
        <f>SUMIFS(DataRegularSeason20242025!$AA$3:$AA$1315,DataRegularSeason20242025!$B$3:$B$1315, "&lt;=" &amp; $A138, DataRegularSeason20242025!$D$3:$D$1315, F$1)+SUMIFS(DataRegularSeason20242025!$AB$3:$AB$1315,DataRegularSeason20242025!$B$3:$B$1315, "&lt;=" &amp; $A138, DataRegularSeason20242025!$E$3:$E$1315, F$1)</f>
        <v>55</v>
      </c>
      <c r="G138" s="2">
        <f>SUMIFS(DataRegularSeason20242025!$AA$3:$AA$1315,DataRegularSeason20242025!$B$3:$B$1315, "&lt;=" &amp; $A138, DataRegularSeason20242025!$D$3:$D$1315, G$1)+SUMIFS(DataRegularSeason20242025!$AB$3:$AB$1315,DataRegularSeason20242025!$B$3:$B$1315, "&lt;=" &amp; $A138, DataRegularSeason20242025!$E$3:$E$1315, G$1)</f>
        <v>55</v>
      </c>
      <c r="H138" s="2">
        <f>SUMIFS(DataRegularSeason20242025!$AA$3:$AA$1315,DataRegularSeason20242025!$B$3:$B$1315, "&lt;=" &amp; $A138, DataRegularSeason20242025!$D$3:$D$1315, H$1)+SUMIFS(DataRegularSeason20242025!$AB$3:$AB$1315,DataRegularSeason20242025!$B$3:$B$1315, "&lt;=" &amp; $A138, DataRegularSeason20242025!$E$3:$E$1315, H$1)</f>
        <v>35</v>
      </c>
      <c r="I138" s="2">
        <f>SUMIFS(DataRegularSeason20242025!$AA$3:$AA$1315,DataRegularSeason20242025!$B$3:$B$1315, "&lt;=" &amp; $A138, DataRegularSeason20242025!$D$3:$D$1315, I$1)+SUMIFS(DataRegularSeason20242025!$AB$3:$AB$1315,DataRegularSeason20242025!$B$3:$B$1315, "&lt;=" &amp; $A138, DataRegularSeason20242025!$E$3:$E$1315, I$1)</f>
        <v>58</v>
      </c>
      <c r="J138" s="2">
        <f>SUMIFS(DataRegularSeason20242025!$AA$3:$AA$1315,DataRegularSeason20242025!$B$3:$B$1315, "&lt;=" &amp; $A138, DataRegularSeason20242025!$D$3:$D$1315, J$1)+SUMIFS(DataRegularSeason20242025!$AB$3:$AB$1315,DataRegularSeason20242025!$B$3:$B$1315, "&lt;=" &amp; $A138, DataRegularSeason20242025!$E$3:$E$1315, J$1)</f>
        <v>63</v>
      </c>
      <c r="K138" s="2">
        <f>SUMIFS(DataRegularSeason20242025!$AA$3:$AA$1315,DataRegularSeason20242025!$B$3:$B$1315, "&lt;=" &amp; $A138, DataRegularSeason20242025!$D$3:$D$1315, K$1)+SUMIFS(DataRegularSeason20242025!$AB$3:$AB$1315,DataRegularSeason20242025!$B$3:$B$1315, "&lt;=" &amp; $A138, DataRegularSeason20242025!$E$3:$E$1315, K$1)</f>
        <v>51</v>
      </c>
      <c r="L138" s="2">
        <f>SUMIFS(DataRegularSeason20242025!$AA$3:$AA$1315,DataRegularSeason20242025!$B$3:$B$1315, "&lt;=" &amp; $A138, DataRegularSeason20242025!$D$3:$D$1315, L$1)+SUMIFS(DataRegularSeason20242025!$AB$3:$AB$1315,DataRegularSeason20242025!$B$3:$B$1315, "&lt;=" &amp; $A138, DataRegularSeason20242025!$E$3:$E$1315, L$1)</f>
        <v>65</v>
      </c>
      <c r="M138" s="2">
        <f>SUMIFS(DataRegularSeason20242025!$AA$3:$AA$1315,DataRegularSeason20242025!$B$3:$B$1315, "&lt;=" &amp; $A138, DataRegularSeason20242025!$D$3:$D$1315, M$1)+SUMIFS(DataRegularSeason20242025!$AB$3:$AB$1315,DataRegularSeason20242025!$B$3:$B$1315, "&lt;=" &amp; $A138, DataRegularSeason20242025!$E$3:$E$1315, M$1)</f>
        <v>59</v>
      </c>
      <c r="N138" s="2">
        <f>SUMIFS(DataRegularSeason20242025!$AA$3:$AA$1315,DataRegularSeason20242025!$B$3:$B$1315, "&lt;=" &amp; $A138, DataRegularSeason20242025!$D$3:$D$1315, N$1)+SUMIFS(DataRegularSeason20242025!$AB$3:$AB$1315,DataRegularSeason20242025!$B$3:$B$1315, "&lt;=" &amp; $A138, DataRegularSeason20242025!$E$3:$E$1315, N$1)</f>
        <v>58</v>
      </c>
      <c r="O138" s="2">
        <f>SUMIFS(DataRegularSeason20242025!$AA$3:$AA$1315,DataRegularSeason20242025!$B$3:$B$1315, "&lt;=" &amp; $A138, DataRegularSeason20242025!$D$3:$D$1315, O$1)+SUMIFS(DataRegularSeason20242025!$AB$3:$AB$1315,DataRegularSeason20242025!$B$3:$B$1315, "&lt;=" &amp; $A138, DataRegularSeason20242025!$E$3:$E$1315, O$1)</f>
        <v>60</v>
      </c>
      <c r="P138" s="2">
        <f>SUMIFS(DataRegularSeason20242025!$AA$3:$AA$1315,DataRegularSeason20242025!$B$3:$B$1315, "&lt;=" &amp; $A138, DataRegularSeason20242025!$D$3:$D$1315, P$1)+SUMIFS(DataRegularSeason20242025!$AB$3:$AB$1315,DataRegularSeason20242025!$B$3:$B$1315, "&lt;=" &amp; $A138, DataRegularSeason20242025!$E$3:$E$1315, P$1)</f>
        <v>53</v>
      </c>
      <c r="Q138" s="2">
        <f>SUMIFS(DataRegularSeason20242025!$AA$3:$AA$1315,DataRegularSeason20242025!$B$3:$B$1315, "&lt;=" &amp; $A138, DataRegularSeason20242025!$D$3:$D$1315, Q$1)+SUMIFS(DataRegularSeason20242025!$AB$3:$AB$1315,DataRegularSeason20242025!$B$3:$B$1315, "&lt;=" &amp; $A138, DataRegularSeason20242025!$E$3:$E$1315, Q$1)</f>
        <v>62</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49</v>
      </c>
      <c r="T138" s="2">
        <f>SUMIFS(DataRegularSeason20242025!$AA$3:$AA$1315,DataRegularSeason20242025!$B$3:$B$1315, "&lt;=" &amp; $A138, DataRegularSeason20242025!$D$3:$D$1315, T$1)+SUMIFS(DataRegularSeason20242025!$AB$3:$AB$1315,DataRegularSeason20242025!$B$3:$B$1315, "&lt;=" &amp; $A138, DataRegularSeason20242025!$E$3:$E$1315, T$1)</f>
        <v>52</v>
      </c>
      <c r="U138" s="2">
        <f>SUMIFS(DataRegularSeason20242025!$AA$3:$AA$1315,DataRegularSeason20242025!$B$3:$B$1315, "&lt;=" &amp; $A138, DataRegularSeason20242025!$D$3:$D$1315, U$1)+SUMIFS(DataRegularSeason20242025!$AB$3:$AB$1315,DataRegularSeason20242025!$B$3:$B$1315, "&lt;=" &amp; $A138, DataRegularSeason20242025!$E$3:$E$1315, U$1)</f>
        <v>54</v>
      </c>
      <c r="V138" s="2">
        <f>SUMIFS(DataRegularSeason20242025!$AA$3:$AA$1315,DataRegularSeason20242025!$B$3:$B$1315, "&lt;=" &amp; $A138, DataRegularSeason20242025!$D$3:$D$1315, V$1)+SUMIFS(DataRegularSeason20242025!$AB$3:$AB$1315,DataRegularSeason20242025!$B$3:$B$1315, "&lt;=" &amp; $A138, DataRegularSeason20242025!$E$3:$E$1315, V$1)</f>
        <v>50</v>
      </c>
      <c r="W138" s="2">
        <f>SUMIFS(DataRegularSeason20242025!$AA$3:$AA$1315,DataRegularSeason20242025!$B$3:$B$1315, "&lt;=" &amp; $A138, DataRegularSeason20242025!$D$3:$D$1315, W$1)+SUMIFS(DataRegularSeason20242025!$AB$3:$AB$1315,DataRegularSeason20242025!$B$3:$B$1315, "&lt;=" &amp; $A138, DataRegularSeason20242025!$E$3:$E$1315, W$1)</f>
        <v>48</v>
      </c>
      <c r="X138" s="2">
        <f>SUMIFS(DataRegularSeason20242025!$AA$3:$AA$1315,DataRegularSeason20242025!$B$3:$B$1315, "&lt;=" &amp; $A138, DataRegularSeason20242025!$D$3:$D$1315, X$1)+SUMIFS(DataRegularSeason20242025!$AB$3:$AB$1315,DataRegularSeason20242025!$B$3:$B$1315, "&lt;=" &amp; $A138, DataRegularSeason20242025!$E$3:$E$1315, X$1)</f>
        <v>47</v>
      </c>
      <c r="Y138" s="2">
        <f>SUMIFS(DataRegularSeason20242025!$AA$3:$AA$1315,DataRegularSeason20242025!$B$3:$B$1315, "&lt;=" &amp; $A138, DataRegularSeason20242025!$D$3:$D$1315, Y$1)+SUMIFS(DataRegularSeason20242025!$AB$3:$AB$1315,DataRegularSeason20242025!$B$3:$B$1315, "&lt;=" &amp; $A138, DataRegularSeason20242025!$E$3:$E$1315, Y$1)</f>
        <v>34</v>
      </c>
      <c r="Z138" s="2">
        <f>SUMIFS(DataRegularSeason20242025!$AA$3:$AA$1315,DataRegularSeason20242025!$B$3:$B$1315, "&lt;=" &amp; $A138, DataRegularSeason20242025!$D$3:$D$1315, Z$1)+SUMIFS(DataRegularSeason20242025!$AB$3:$AB$1315,DataRegularSeason20242025!$B$3:$B$1315, "&lt;=" &amp; $A138, DataRegularSeason20242025!$E$3:$E$1315, Z$1)</f>
        <v>50</v>
      </c>
      <c r="AA138" s="2">
        <f>SUMIFS(DataRegularSeason20242025!$AA$3:$AA$1315,DataRegularSeason20242025!$B$3:$B$1315, "&lt;=" &amp; $A138, DataRegularSeason20242025!$D$3:$D$1315, AA$1)+SUMIFS(DataRegularSeason20242025!$AB$3:$AB$1315,DataRegularSeason20242025!$B$3:$B$1315, "&lt;=" &amp; $A138, DataRegularSeason20242025!$E$3:$E$1315, AA$1)</f>
        <v>55</v>
      </c>
      <c r="AB138" s="2">
        <f>SUMIFS(DataRegularSeason20242025!$AA$3:$AA$1315,DataRegularSeason20242025!$B$3:$B$1315, "&lt;=" &amp; $A138, DataRegularSeason20242025!$D$3:$D$1315, AB$1)+SUMIFS(DataRegularSeason20242025!$AB$3:$AB$1315,DataRegularSeason20242025!$B$3:$B$1315, "&lt;=" &amp; $A138, DataRegularSeason20242025!$E$3:$E$1315, AB$1)</f>
        <v>62</v>
      </c>
      <c r="AC138" s="2">
        <f>SUMIFS(DataRegularSeason20242025!$AA$3:$AA$1315,DataRegularSeason20242025!$B$3:$B$1315, "&lt;=" &amp; $A138, DataRegularSeason20242025!$D$3:$D$1315, AC$1)+SUMIFS(DataRegularSeason20242025!$AB$3:$AB$1315,DataRegularSeason20242025!$B$3:$B$1315, "&lt;=" &amp; $A138, DataRegularSeason20242025!$E$3:$E$1315, AC$1)</f>
        <v>49</v>
      </c>
      <c r="AD138" s="2">
        <f>SUMIFS(DataRegularSeason20242025!$AA$3:$AA$1315,DataRegularSeason20242025!$B$3:$B$1315, "&lt;=" &amp; $A138, DataRegularSeason20242025!$D$3:$D$1315, AD$1)+SUMIFS(DataRegularSeason20242025!$AB$3:$AB$1315,DataRegularSeason20242025!$B$3:$B$1315, "&lt;=" &amp; $A138, DataRegularSeason20242025!$E$3:$E$1315, AD$1)</f>
        <v>50</v>
      </c>
      <c r="AE138" s="2">
        <f>SUMIFS(DataRegularSeason20242025!$AA$3:$AA$1315,DataRegularSeason20242025!$B$3:$B$1315, "&lt;=" &amp; $A138, DataRegularSeason20242025!$D$3:$D$1315, AE$1)+SUMIFS(DataRegularSeason20242025!$AB$3:$AB$1315,DataRegularSeason20242025!$B$3:$B$1315, "&lt;=" &amp; $A138, DataRegularSeason20242025!$E$3:$E$1315, AE$1)</f>
        <v>64</v>
      </c>
      <c r="AF138" s="2">
        <f>SUMIFS(DataRegularSeason20242025!$AA$3:$AA$1315,DataRegularSeason20242025!$B$3:$B$1315, "&lt;=" &amp; $A138, DataRegularSeason20242025!$D$3:$D$1315, AF$1)+SUMIFS(DataRegularSeason20242025!$AB$3:$AB$1315,DataRegularSeason20242025!$B$3:$B$1315, "&lt;=" &amp; $A138, DataRegularSeason20242025!$E$3:$E$1315, AF$1)</f>
        <v>69</v>
      </c>
      <c r="AG138" s="2">
        <f>SUMIFS(DataRegularSeason20242025!$AA$3:$AA$1315,DataRegularSeason20242025!$B$3:$B$1315, "&lt;=" &amp; $A138, DataRegularSeason20242025!$D$3:$D$1315, AG$1)+SUMIFS(DataRegularSeason20242025!$AB$3:$AB$1315,DataRegularSeason20242025!$B$3:$B$1315, "&lt;=" &amp; $A138, DataRegularSeason20242025!$E$3:$E$1315, AG$1)</f>
        <v>71</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46</v>
      </c>
      <c r="C139" s="2">
        <f>SUMIFS(DataRegularSeason20242025!$AA$3:$AA$1315,DataRegularSeason20242025!$B$3:$B$1315, "&lt;=" &amp; $A139, DataRegularSeason20242025!$D$3:$D$1315, C$1)+SUMIFS(DataRegularSeason20242025!$AB$3:$AB$1315,DataRegularSeason20242025!$B$3:$B$1315, "&lt;=" &amp; $A139, DataRegularSeason20242025!$E$3:$E$1315, C$1)</f>
        <v>56</v>
      </c>
      <c r="D139" s="2">
        <f>SUMIFS(DataRegularSeason20242025!$AA$3:$AA$1315,DataRegularSeason20242025!$B$3:$B$1315, "&lt;=" &amp; $A139, DataRegularSeason20242025!$D$3:$D$1315, D$1)+SUMIFS(DataRegularSeason20242025!$AB$3:$AB$1315,DataRegularSeason20242025!$B$3:$B$1315, "&lt;=" &amp; $A139, DataRegularSeason20242025!$E$3:$E$1315, D$1)</f>
        <v>41</v>
      </c>
      <c r="E139" s="2">
        <f>SUMIFS(DataRegularSeason20242025!$AA$3:$AA$1315,DataRegularSeason20242025!$B$3:$B$1315, "&lt;=" &amp; $A139, DataRegularSeason20242025!$D$3:$D$1315, E$1)+SUMIFS(DataRegularSeason20242025!$AB$3:$AB$1315,DataRegularSeason20242025!$B$3:$B$1315, "&lt;=" &amp; $A139, DataRegularSeason20242025!$E$3:$E$1315, E$1)</f>
        <v>64</v>
      </c>
      <c r="F139" s="2">
        <f>SUMIFS(DataRegularSeason20242025!$AA$3:$AA$1315,DataRegularSeason20242025!$B$3:$B$1315, "&lt;=" &amp; $A139, DataRegularSeason20242025!$D$3:$D$1315, F$1)+SUMIFS(DataRegularSeason20242025!$AB$3:$AB$1315,DataRegularSeason20242025!$B$3:$B$1315, "&lt;=" &amp; $A139, DataRegularSeason20242025!$E$3:$E$1315, F$1)</f>
        <v>55</v>
      </c>
      <c r="G139" s="2">
        <f>SUMIFS(DataRegularSeason20242025!$AA$3:$AA$1315,DataRegularSeason20242025!$B$3:$B$1315, "&lt;=" &amp; $A139, DataRegularSeason20242025!$D$3:$D$1315, G$1)+SUMIFS(DataRegularSeason20242025!$AB$3:$AB$1315,DataRegularSeason20242025!$B$3:$B$1315, "&lt;=" &amp; $A139, DataRegularSeason20242025!$E$3:$E$1315, G$1)</f>
        <v>55</v>
      </c>
      <c r="H139" s="2">
        <f>SUMIFS(DataRegularSeason20242025!$AA$3:$AA$1315,DataRegularSeason20242025!$B$3:$B$1315, "&lt;=" &amp; $A139, DataRegularSeason20242025!$D$3:$D$1315, H$1)+SUMIFS(DataRegularSeason20242025!$AB$3:$AB$1315,DataRegularSeason20242025!$B$3:$B$1315, "&lt;=" &amp; $A139, DataRegularSeason20242025!$E$3:$E$1315, H$1)</f>
        <v>35</v>
      </c>
      <c r="I139" s="2">
        <f>SUMIFS(DataRegularSeason20242025!$AA$3:$AA$1315,DataRegularSeason20242025!$B$3:$B$1315, "&lt;=" &amp; $A139, DataRegularSeason20242025!$D$3:$D$1315, I$1)+SUMIFS(DataRegularSeason20242025!$AB$3:$AB$1315,DataRegularSeason20242025!$B$3:$B$1315, "&lt;=" &amp; $A139, DataRegularSeason20242025!$E$3:$E$1315, I$1)</f>
        <v>58</v>
      </c>
      <c r="J139" s="2">
        <f>SUMIFS(DataRegularSeason20242025!$AA$3:$AA$1315,DataRegularSeason20242025!$B$3:$B$1315, "&lt;=" &amp; $A139, DataRegularSeason20242025!$D$3:$D$1315, J$1)+SUMIFS(DataRegularSeason20242025!$AB$3:$AB$1315,DataRegularSeason20242025!$B$3:$B$1315, "&lt;=" &amp; $A139, DataRegularSeason20242025!$E$3:$E$1315, J$1)</f>
        <v>63</v>
      </c>
      <c r="K139" s="2">
        <f>SUMIFS(DataRegularSeason20242025!$AA$3:$AA$1315,DataRegularSeason20242025!$B$3:$B$1315, "&lt;=" &amp; $A139, DataRegularSeason20242025!$D$3:$D$1315, K$1)+SUMIFS(DataRegularSeason20242025!$AB$3:$AB$1315,DataRegularSeason20242025!$B$3:$B$1315, "&lt;=" &amp; $A139, DataRegularSeason20242025!$E$3:$E$1315, K$1)</f>
        <v>51</v>
      </c>
      <c r="L139" s="2">
        <f>SUMIFS(DataRegularSeason20242025!$AA$3:$AA$1315,DataRegularSeason20242025!$B$3:$B$1315, "&lt;=" &amp; $A139, DataRegularSeason20242025!$D$3:$D$1315, L$1)+SUMIFS(DataRegularSeason20242025!$AB$3:$AB$1315,DataRegularSeason20242025!$B$3:$B$1315, "&lt;=" &amp; $A139, DataRegularSeason20242025!$E$3:$E$1315, L$1)</f>
        <v>65</v>
      </c>
      <c r="M139" s="2">
        <f>SUMIFS(DataRegularSeason20242025!$AA$3:$AA$1315,DataRegularSeason20242025!$B$3:$B$1315, "&lt;=" &amp; $A139, DataRegularSeason20242025!$D$3:$D$1315, M$1)+SUMIFS(DataRegularSeason20242025!$AB$3:$AB$1315,DataRegularSeason20242025!$B$3:$B$1315, "&lt;=" &amp; $A139, DataRegularSeason20242025!$E$3:$E$1315, M$1)</f>
        <v>59</v>
      </c>
      <c r="N139" s="2">
        <f>SUMIFS(DataRegularSeason20242025!$AA$3:$AA$1315,DataRegularSeason20242025!$B$3:$B$1315, "&lt;=" &amp; $A139, DataRegularSeason20242025!$D$3:$D$1315, N$1)+SUMIFS(DataRegularSeason20242025!$AB$3:$AB$1315,DataRegularSeason20242025!$B$3:$B$1315, "&lt;=" &amp; $A139, DataRegularSeason20242025!$E$3:$E$1315, N$1)</f>
        <v>58</v>
      </c>
      <c r="O139" s="2">
        <f>SUMIFS(DataRegularSeason20242025!$AA$3:$AA$1315,DataRegularSeason20242025!$B$3:$B$1315, "&lt;=" &amp; $A139, DataRegularSeason20242025!$D$3:$D$1315, O$1)+SUMIFS(DataRegularSeason20242025!$AB$3:$AB$1315,DataRegularSeason20242025!$B$3:$B$1315, "&lt;=" &amp; $A139, DataRegularSeason20242025!$E$3:$E$1315, O$1)</f>
        <v>60</v>
      </c>
      <c r="P139" s="2">
        <f>SUMIFS(DataRegularSeason20242025!$AA$3:$AA$1315,DataRegularSeason20242025!$B$3:$B$1315, "&lt;=" &amp; $A139, DataRegularSeason20242025!$D$3:$D$1315, P$1)+SUMIFS(DataRegularSeason20242025!$AB$3:$AB$1315,DataRegularSeason20242025!$B$3:$B$1315, "&lt;=" &amp; $A139, DataRegularSeason20242025!$E$3:$E$1315, P$1)</f>
        <v>53</v>
      </c>
      <c r="Q139" s="2">
        <f>SUMIFS(DataRegularSeason20242025!$AA$3:$AA$1315,DataRegularSeason20242025!$B$3:$B$1315, "&lt;=" &amp; $A139, DataRegularSeason20242025!$D$3:$D$1315, Q$1)+SUMIFS(DataRegularSeason20242025!$AB$3:$AB$1315,DataRegularSeason20242025!$B$3:$B$1315, "&lt;=" &amp; $A139, DataRegularSeason20242025!$E$3:$E$1315, Q$1)</f>
        <v>62</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49</v>
      </c>
      <c r="T139" s="2">
        <f>SUMIFS(DataRegularSeason20242025!$AA$3:$AA$1315,DataRegularSeason20242025!$B$3:$B$1315, "&lt;=" &amp; $A139, DataRegularSeason20242025!$D$3:$D$1315, T$1)+SUMIFS(DataRegularSeason20242025!$AB$3:$AB$1315,DataRegularSeason20242025!$B$3:$B$1315, "&lt;=" &amp; $A139, DataRegularSeason20242025!$E$3:$E$1315, T$1)</f>
        <v>52</v>
      </c>
      <c r="U139" s="2">
        <f>SUMIFS(DataRegularSeason20242025!$AA$3:$AA$1315,DataRegularSeason20242025!$B$3:$B$1315, "&lt;=" &amp; $A139, DataRegularSeason20242025!$D$3:$D$1315, U$1)+SUMIFS(DataRegularSeason20242025!$AB$3:$AB$1315,DataRegularSeason20242025!$B$3:$B$1315, "&lt;=" &amp; $A139, DataRegularSeason20242025!$E$3:$E$1315, U$1)</f>
        <v>54</v>
      </c>
      <c r="V139" s="2">
        <f>SUMIFS(DataRegularSeason20242025!$AA$3:$AA$1315,DataRegularSeason20242025!$B$3:$B$1315, "&lt;=" &amp; $A139, DataRegularSeason20242025!$D$3:$D$1315, V$1)+SUMIFS(DataRegularSeason20242025!$AB$3:$AB$1315,DataRegularSeason20242025!$B$3:$B$1315, "&lt;=" &amp; $A139, DataRegularSeason20242025!$E$3:$E$1315, V$1)</f>
        <v>50</v>
      </c>
      <c r="W139" s="2">
        <f>SUMIFS(DataRegularSeason20242025!$AA$3:$AA$1315,DataRegularSeason20242025!$B$3:$B$1315, "&lt;=" &amp; $A139, DataRegularSeason20242025!$D$3:$D$1315, W$1)+SUMIFS(DataRegularSeason20242025!$AB$3:$AB$1315,DataRegularSeason20242025!$B$3:$B$1315, "&lt;=" &amp; $A139, DataRegularSeason20242025!$E$3:$E$1315, W$1)</f>
        <v>48</v>
      </c>
      <c r="X139" s="2">
        <f>SUMIFS(DataRegularSeason20242025!$AA$3:$AA$1315,DataRegularSeason20242025!$B$3:$B$1315, "&lt;=" &amp; $A139, DataRegularSeason20242025!$D$3:$D$1315, X$1)+SUMIFS(DataRegularSeason20242025!$AB$3:$AB$1315,DataRegularSeason20242025!$B$3:$B$1315, "&lt;=" &amp; $A139, DataRegularSeason20242025!$E$3:$E$1315, X$1)</f>
        <v>47</v>
      </c>
      <c r="Y139" s="2">
        <f>SUMIFS(DataRegularSeason20242025!$AA$3:$AA$1315,DataRegularSeason20242025!$B$3:$B$1315, "&lt;=" &amp; $A139, DataRegularSeason20242025!$D$3:$D$1315, Y$1)+SUMIFS(DataRegularSeason20242025!$AB$3:$AB$1315,DataRegularSeason20242025!$B$3:$B$1315, "&lt;=" &amp; $A139, DataRegularSeason20242025!$E$3:$E$1315, Y$1)</f>
        <v>34</v>
      </c>
      <c r="Z139" s="2">
        <f>SUMIFS(DataRegularSeason20242025!$AA$3:$AA$1315,DataRegularSeason20242025!$B$3:$B$1315, "&lt;=" &amp; $A139, DataRegularSeason20242025!$D$3:$D$1315, Z$1)+SUMIFS(DataRegularSeason20242025!$AB$3:$AB$1315,DataRegularSeason20242025!$B$3:$B$1315, "&lt;=" &amp; $A139, DataRegularSeason20242025!$E$3:$E$1315, Z$1)</f>
        <v>50</v>
      </c>
      <c r="AA139" s="2">
        <f>SUMIFS(DataRegularSeason20242025!$AA$3:$AA$1315,DataRegularSeason20242025!$B$3:$B$1315, "&lt;=" &amp; $A139, DataRegularSeason20242025!$D$3:$D$1315, AA$1)+SUMIFS(DataRegularSeason20242025!$AB$3:$AB$1315,DataRegularSeason20242025!$B$3:$B$1315, "&lt;=" &amp; $A139, DataRegularSeason20242025!$E$3:$E$1315, AA$1)</f>
        <v>55</v>
      </c>
      <c r="AB139" s="2">
        <f>SUMIFS(DataRegularSeason20242025!$AA$3:$AA$1315,DataRegularSeason20242025!$B$3:$B$1315, "&lt;=" &amp; $A139, DataRegularSeason20242025!$D$3:$D$1315, AB$1)+SUMIFS(DataRegularSeason20242025!$AB$3:$AB$1315,DataRegularSeason20242025!$B$3:$B$1315, "&lt;=" &amp; $A139, DataRegularSeason20242025!$E$3:$E$1315, AB$1)</f>
        <v>62</v>
      </c>
      <c r="AC139" s="2">
        <f>SUMIFS(DataRegularSeason20242025!$AA$3:$AA$1315,DataRegularSeason20242025!$B$3:$B$1315, "&lt;=" &amp; $A139, DataRegularSeason20242025!$D$3:$D$1315, AC$1)+SUMIFS(DataRegularSeason20242025!$AB$3:$AB$1315,DataRegularSeason20242025!$B$3:$B$1315, "&lt;=" &amp; $A139, DataRegularSeason20242025!$E$3:$E$1315, AC$1)</f>
        <v>49</v>
      </c>
      <c r="AD139" s="2">
        <f>SUMIFS(DataRegularSeason20242025!$AA$3:$AA$1315,DataRegularSeason20242025!$B$3:$B$1315, "&lt;=" &amp; $A139, DataRegularSeason20242025!$D$3:$D$1315, AD$1)+SUMIFS(DataRegularSeason20242025!$AB$3:$AB$1315,DataRegularSeason20242025!$B$3:$B$1315, "&lt;=" &amp; $A139, DataRegularSeason20242025!$E$3:$E$1315, AD$1)</f>
        <v>50</v>
      </c>
      <c r="AE139" s="2">
        <f>SUMIFS(DataRegularSeason20242025!$AA$3:$AA$1315,DataRegularSeason20242025!$B$3:$B$1315, "&lt;=" &amp; $A139, DataRegularSeason20242025!$D$3:$D$1315, AE$1)+SUMIFS(DataRegularSeason20242025!$AB$3:$AB$1315,DataRegularSeason20242025!$B$3:$B$1315, "&lt;=" &amp; $A139, DataRegularSeason20242025!$E$3:$E$1315, AE$1)</f>
        <v>64</v>
      </c>
      <c r="AF139" s="2">
        <f>SUMIFS(DataRegularSeason20242025!$AA$3:$AA$1315,DataRegularSeason20242025!$B$3:$B$1315, "&lt;=" &amp; $A139, DataRegularSeason20242025!$D$3:$D$1315, AF$1)+SUMIFS(DataRegularSeason20242025!$AB$3:$AB$1315,DataRegularSeason20242025!$B$3:$B$1315, "&lt;=" &amp; $A139, DataRegularSeason20242025!$E$3:$E$1315, AF$1)</f>
        <v>69</v>
      </c>
      <c r="AG139" s="2">
        <f>SUMIFS(DataRegularSeason20242025!$AA$3:$AA$1315,DataRegularSeason20242025!$B$3:$B$1315, "&lt;=" &amp; $A139, DataRegularSeason20242025!$D$3:$D$1315, AG$1)+SUMIFS(DataRegularSeason20242025!$AB$3:$AB$1315,DataRegularSeason20242025!$B$3:$B$1315, "&lt;=" &amp; $A139, DataRegularSeason20242025!$E$3:$E$1315, AG$1)</f>
        <v>71</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46</v>
      </c>
      <c r="C140" s="2">
        <f>SUMIFS(DataRegularSeason20242025!$AA$3:$AA$1315,DataRegularSeason20242025!$B$3:$B$1315, "&lt;=" &amp; $A140, DataRegularSeason20242025!$D$3:$D$1315, C$1)+SUMIFS(DataRegularSeason20242025!$AB$3:$AB$1315,DataRegularSeason20242025!$B$3:$B$1315, "&lt;=" &amp; $A140, DataRegularSeason20242025!$E$3:$E$1315, C$1)</f>
        <v>56</v>
      </c>
      <c r="D140" s="2">
        <f>SUMIFS(DataRegularSeason20242025!$AA$3:$AA$1315,DataRegularSeason20242025!$B$3:$B$1315, "&lt;=" &amp; $A140, DataRegularSeason20242025!$D$3:$D$1315, D$1)+SUMIFS(DataRegularSeason20242025!$AB$3:$AB$1315,DataRegularSeason20242025!$B$3:$B$1315, "&lt;=" &amp; $A140, DataRegularSeason20242025!$E$3:$E$1315, D$1)</f>
        <v>41</v>
      </c>
      <c r="E140" s="2">
        <f>SUMIFS(DataRegularSeason20242025!$AA$3:$AA$1315,DataRegularSeason20242025!$B$3:$B$1315, "&lt;=" &amp; $A140, DataRegularSeason20242025!$D$3:$D$1315, E$1)+SUMIFS(DataRegularSeason20242025!$AB$3:$AB$1315,DataRegularSeason20242025!$B$3:$B$1315, "&lt;=" &amp; $A140, DataRegularSeason20242025!$E$3:$E$1315, E$1)</f>
        <v>64</v>
      </c>
      <c r="F140" s="2">
        <f>SUMIFS(DataRegularSeason20242025!$AA$3:$AA$1315,DataRegularSeason20242025!$B$3:$B$1315, "&lt;=" &amp; $A140, DataRegularSeason20242025!$D$3:$D$1315, F$1)+SUMIFS(DataRegularSeason20242025!$AB$3:$AB$1315,DataRegularSeason20242025!$B$3:$B$1315, "&lt;=" &amp; $A140, DataRegularSeason20242025!$E$3:$E$1315, F$1)</f>
        <v>55</v>
      </c>
      <c r="G140" s="2">
        <f>SUMIFS(DataRegularSeason20242025!$AA$3:$AA$1315,DataRegularSeason20242025!$B$3:$B$1315, "&lt;=" &amp; $A140, DataRegularSeason20242025!$D$3:$D$1315, G$1)+SUMIFS(DataRegularSeason20242025!$AB$3:$AB$1315,DataRegularSeason20242025!$B$3:$B$1315, "&lt;=" &amp; $A140, DataRegularSeason20242025!$E$3:$E$1315, G$1)</f>
        <v>55</v>
      </c>
      <c r="H140" s="2">
        <f>SUMIFS(DataRegularSeason20242025!$AA$3:$AA$1315,DataRegularSeason20242025!$B$3:$B$1315, "&lt;=" &amp; $A140, DataRegularSeason20242025!$D$3:$D$1315, H$1)+SUMIFS(DataRegularSeason20242025!$AB$3:$AB$1315,DataRegularSeason20242025!$B$3:$B$1315, "&lt;=" &amp; $A140, DataRegularSeason20242025!$E$3:$E$1315, H$1)</f>
        <v>35</v>
      </c>
      <c r="I140" s="2">
        <f>SUMIFS(DataRegularSeason20242025!$AA$3:$AA$1315,DataRegularSeason20242025!$B$3:$B$1315, "&lt;=" &amp; $A140, DataRegularSeason20242025!$D$3:$D$1315, I$1)+SUMIFS(DataRegularSeason20242025!$AB$3:$AB$1315,DataRegularSeason20242025!$B$3:$B$1315, "&lt;=" &amp; $A140, DataRegularSeason20242025!$E$3:$E$1315, I$1)</f>
        <v>58</v>
      </c>
      <c r="J140" s="2">
        <f>SUMIFS(DataRegularSeason20242025!$AA$3:$AA$1315,DataRegularSeason20242025!$B$3:$B$1315, "&lt;=" &amp; $A140, DataRegularSeason20242025!$D$3:$D$1315, J$1)+SUMIFS(DataRegularSeason20242025!$AB$3:$AB$1315,DataRegularSeason20242025!$B$3:$B$1315, "&lt;=" &amp; $A140, DataRegularSeason20242025!$E$3:$E$1315, J$1)</f>
        <v>63</v>
      </c>
      <c r="K140" s="2">
        <f>SUMIFS(DataRegularSeason20242025!$AA$3:$AA$1315,DataRegularSeason20242025!$B$3:$B$1315, "&lt;=" &amp; $A140, DataRegularSeason20242025!$D$3:$D$1315, K$1)+SUMIFS(DataRegularSeason20242025!$AB$3:$AB$1315,DataRegularSeason20242025!$B$3:$B$1315, "&lt;=" &amp; $A140, DataRegularSeason20242025!$E$3:$E$1315, K$1)</f>
        <v>51</v>
      </c>
      <c r="L140" s="2">
        <f>SUMIFS(DataRegularSeason20242025!$AA$3:$AA$1315,DataRegularSeason20242025!$B$3:$B$1315, "&lt;=" &amp; $A140, DataRegularSeason20242025!$D$3:$D$1315, L$1)+SUMIFS(DataRegularSeason20242025!$AB$3:$AB$1315,DataRegularSeason20242025!$B$3:$B$1315, "&lt;=" &amp; $A140, DataRegularSeason20242025!$E$3:$E$1315, L$1)</f>
        <v>65</v>
      </c>
      <c r="M140" s="2">
        <f>SUMIFS(DataRegularSeason20242025!$AA$3:$AA$1315,DataRegularSeason20242025!$B$3:$B$1315, "&lt;=" &amp; $A140, DataRegularSeason20242025!$D$3:$D$1315, M$1)+SUMIFS(DataRegularSeason20242025!$AB$3:$AB$1315,DataRegularSeason20242025!$B$3:$B$1315, "&lt;=" &amp; $A140, DataRegularSeason20242025!$E$3:$E$1315, M$1)</f>
        <v>59</v>
      </c>
      <c r="N140" s="2">
        <f>SUMIFS(DataRegularSeason20242025!$AA$3:$AA$1315,DataRegularSeason20242025!$B$3:$B$1315, "&lt;=" &amp; $A140, DataRegularSeason20242025!$D$3:$D$1315, N$1)+SUMIFS(DataRegularSeason20242025!$AB$3:$AB$1315,DataRegularSeason20242025!$B$3:$B$1315, "&lt;=" &amp; $A140, DataRegularSeason20242025!$E$3:$E$1315, N$1)</f>
        <v>58</v>
      </c>
      <c r="O140" s="2">
        <f>SUMIFS(DataRegularSeason20242025!$AA$3:$AA$1315,DataRegularSeason20242025!$B$3:$B$1315, "&lt;=" &amp; $A140, DataRegularSeason20242025!$D$3:$D$1315, O$1)+SUMIFS(DataRegularSeason20242025!$AB$3:$AB$1315,DataRegularSeason20242025!$B$3:$B$1315, "&lt;=" &amp; $A140, DataRegularSeason20242025!$E$3:$E$1315, O$1)</f>
        <v>60</v>
      </c>
      <c r="P140" s="2">
        <f>SUMIFS(DataRegularSeason20242025!$AA$3:$AA$1315,DataRegularSeason20242025!$B$3:$B$1315, "&lt;=" &amp; $A140, DataRegularSeason20242025!$D$3:$D$1315, P$1)+SUMIFS(DataRegularSeason20242025!$AB$3:$AB$1315,DataRegularSeason20242025!$B$3:$B$1315, "&lt;=" &amp; $A140, DataRegularSeason20242025!$E$3:$E$1315, P$1)</f>
        <v>53</v>
      </c>
      <c r="Q140" s="2">
        <f>SUMIFS(DataRegularSeason20242025!$AA$3:$AA$1315,DataRegularSeason20242025!$B$3:$B$1315, "&lt;=" &amp; $A140, DataRegularSeason20242025!$D$3:$D$1315, Q$1)+SUMIFS(DataRegularSeason20242025!$AB$3:$AB$1315,DataRegularSeason20242025!$B$3:$B$1315, "&lt;=" &amp; $A140, DataRegularSeason20242025!$E$3:$E$1315, Q$1)</f>
        <v>62</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49</v>
      </c>
      <c r="T140" s="2">
        <f>SUMIFS(DataRegularSeason20242025!$AA$3:$AA$1315,DataRegularSeason20242025!$B$3:$B$1315, "&lt;=" &amp; $A140, DataRegularSeason20242025!$D$3:$D$1315, T$1)+SUMIFS(DataRegularSeason20242025!$AB$3:$AB$1315,DataRegularSeason20242025!$B$3:$B$1315, "&lt;=" &amp; $A140, DataRegularSeason20242025!$E$3:$E$1315, T$1)</f>
        <v>52</v>
      </c>
      <c r="U140" s="2">
        <f>SUMIFS(DataRegularSeason20242025!$AA$3:$AA$1315,DataRegularSeason20242025!$B$3:$B$1315, "&lt;=" &amp; $A140, DataRegularSeason20242025!$D$3:$D$1315, U$1)+SUMIFS(DataRegularSeason20242025!$AB$3:$AB$1315,DataRegularSeason20242025!$B$3:$B$1315, "&lt;=" &amp; $A140, DataRegularSeason20242025!$E$3:$E$1315, U$1)</f>
        <v>54</v>
      </c>
      <c r="V140" s="2">
        <f>SUMIFS(DataRegularSeason20242025!$AA$3:$AA$1315,DataRegularSeason20242025!$B$3:$B$1315, "&lt;=" &amp; $A140, DataRegularSeason20242025!$D$3:$D$1315, V$1)+SUMIFS(DataRegularSeason20242025!$AB$3:$AB$1315,DataRegularSeason20242025!$B$3:$B$1315, "&lt;=" &amp; $A140, DataRegularSeason20242025!$E$3:$E$1315, V$1)</f>
        <v>50</v>
      </c>
      <c r="W140" s="2">
        <f>SUMIFS(DataRegularSeason20242025!$AA$3:$AA$1315,DataRegularSeason20242025!$B$3:$B$1315, "&lt;=" &amp; $A140, DataRegularSeason20242025!$D$3:$D$1315, W$1)+SUMIFS(DataRegularSeason20242025!$AB$3:$AB$1315,DataRegularSeason20242025!$B$3:$B$1315, "&lt;=" &amp; $A140, DataRegularSeason20242025!$E$3:$E$1315, W$1)</f>
        <v>48</v>
      </c>
      <c r="X140" s="2">
        <f>SUMIFS(DataRegularSeason20242025!$AA$3:$AA$1315,DataRegularSeason20242025!$B$3:$B$1315, "&lt;=" &amp; $A140, DataRegularSeason20242025!$D$3:$D$1315, X$1)+SUMIFS(DataRegularSeason20242025!$AB$3:$AB$1315,DataRegularSeason20242025!$B$3:$B$1315, "&lt;=" &amp; $A140, DataRegularSeason20242025!$E$3:$E$1315, X$1)</f>
        <v>47</v>
      </c>
      <c r="Y140" s="2">
        <f>SUMIFS(DataRegularSeason20242025!$AA$3:$AA$1315,DataRegularSeason20242025!$B$3:$B$1315, "&lt;=" &amp; $A140, DataRegularSeason20242025!$D$3:$D$1315, Y$1)+SUMIFS(DataRegularSeason20242025!$AB$3:$AB$1315,DataRegularSeason20242025!$B$3:$B$1315, "&lt;=" &amp; $A140, DataRegularSeason20242025!$E$3:$E$1315, Y$1)</f>
        <v>34</v>
      </c>
      <c r="Z140" s="2">
        <f>SUMIFS(DataRegularSeason20242025!$AA$3:$AA$1315,DataRegularSeason20242025!$B$3:$B$1315, "&lt;=" &amp; $A140, DataRegularSeason20242025!$D$3:$D$1315, Z$1)+SUMIFS(DataRegularSeason20242025!$AB$3:$AB$1315,DataRegularSeason20242025!$B$3:$B$1315, "&lt;=" &amp; $A140, DataRegularSeason20242025!$E$3:$E$1315, Z$1)</f>
        <v>50</v>
      </c>
      <c r="AA140" s="2">
        <f>SUMIFS(DataRegularSeason20242025!$AA$3:$AA$1315,DataRegularSeason20242025!$B$3:$B$1315, "&lt;=" &amp; $A140, DataRegularSeason20242025!$D$3:$D$1315, AA$1)+SUMIFS(DataRegularSeason20242025!$AB$3:$AB$1315,DataRegularSeason20242025!$B$3:$B$1315, "&lt;=" &amp; $A140, DataRegularSeason20242025!$E$3:$E$1315, AA$1)</f>
        <v>55</v>
      </c>
      <c r="AB140" s="2">
        <f>SUMIFS(DataRegularSeason20242025!$AA$3:$AA$1315,DataRegularSeason20242025!$B$3:$B$1315, "&lt;=" &amp; $A140, DataRegularSeason20242025!$D$3:$D$1315, AB$1)+SUMIFS(DataRegularSeason20242025!$AB$3:$AB$1315,DataRegularSeason20242025!$B$3:$B$1315, "&lt;=" &amp; $A140, DataRegularSeason20242025!$E$3:$E$1315, AB$1)</f>
        <v>62</v>
      </c>
      <c r="AC140" s="2">
        <f>SUMIFS(DataRegularSeason20242025!$AA$3:$AA$1315,DataRegularSeason20242025!$B$3:$B$1315, "&lt;=" &amp; $A140, DataRegularSeason20242025!$D$3:$D$1315, AC$1)+SUMIFS(DataRegularSeason20242025!$AB$3:$AB$1315,DataRegularSeason20242025!$B$3:$B$1315, "&lt;=" &amp; $A140, DataRegularSeason20242025!$E$3:$E$1315, AC$1)</f>
        <v>49</v>
      </c>
      <c r="AD140" s="2">
        <f>SUMIFS(DataRegularSeason20242025!$AA$3:$AA$1315,DataRegularSeason20242025!$B$3:$B$1315, "&lt;=" &amp; $A140, DataRegularSeason20242025!$D$3:$D$1315, AD$1)+SUMIFS(DataRegularSeason20242025!$AB$3:$AB$1315,DataRegularSeason20242025!$B$3:$B$1315, "&lt;=" &amp; $A140, DataRegularSeason20242025!$E$3:$E$1315, AD$1)</f>
        <v>50</v>
      </c>
      <c r="AE140" s="2">
        <f>SUMIFS(DataRegularSeason20242025!$AA$3:$AA$1315,DataRegularSeason20242025!$B$3:$B$1315, "&lt;=" &amp; $A140, DataRegularSeason20242025!$D$3:$D$1315, AE$1)+SUMIFS(DataRegularSeason20242025!$AB$3:$AB$1315,DataRegularSeason20242025!$B$3:$B$1315, "&lt;=" &amp; $A140, DataRegularSeason20242025!$E$3:$E$1315, AE$1)</f>
        <v>64</v>
      </c>
      <c r="AF140" s="2">
        <f>SUMIFS(DataRegularSeason20242025!$AA$3:$AA$1315,DataRegularSeason20242025!$B$3:$B$1315, "&lt;=" &amp; $A140, DataRegularSeason20242025!$D$3:$D$1315, AF$1)+SUMIFS(DataRegularSeason20242025!$AB$3:$AB$1315,DataRegularSeason20242025!$B$3:$B$1315, "&lt;=" &amp; $A140, DataRegularSeason20242025!$E$3:$E$1315, AF$1)</f>
        <v>69</v>
      </c>
      <c r="AG140" s="2">
        <f>SUMIFS(DataRegularSeason20242025!$AA$3:$AA$1315,DataRegularSeason20242025!$B$3:$B$1315, "&lt;=" &amp; $A140, DataRegularSeason20242025!$D$3:$D$1315, AG$1)+SUMIFS(DataRegularSeason20242025!$AB$3:$AB$1315,DataRegularSeason20242025!$B$3:$B$1315, "&lt;=" &amp; $A140, DataRegularSeason20242025!$E$3:$E$1315, AG$1)</f>
        <v>71</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46</v>
      </c>
      <c r="C141" s="2">
        <f>SUMIFS(DataRegularSeason20242025!$AA$3:$AA$1315,DataRegularSeason20242025!$B$3:$B$1315, "&lt;=" &amp; $A141, DataRegularSeason20242025!$D$3:$D$1315, C$1)+SUMIFS(DataRegularSeason20242025!$AB$3:$AB$1315,DataRegularSeason20242025!$B$3:$B$1315, "&lt;=" &amp; $A141, DataRegularSeason20242025!$E$3:$E$1315, C$1)</f>
        <v>56</v>
      </c>
      <c r="D141" s="2">
        <f>SUMIFS(DataRegularSeason20242025!$AA$3:$AA$1315,DataRegularSeason20242025!$B$3:$B$1315, "&lt;=" &amp; $A141, DataRegularSeason20242025!$D$3:$D$1315, D$1)+SUMIFS(DataRegularSeason20242025!$AB$3:$AB$1315,DataRegularSeason20242025!$B$3:$B$1315, "&lt;=" &amp; $A141, DataRegularSeason20242025!$E$3:$E$1315, D$1)</f>
        <v>41</v>
      </c>
      <c r="E141" s="2">
        <f>SUMIFS(DataRegularSeason20242025!$AA$3:$AA$1315,DataRegularSeason20242025!$B$3:$B$1315, "&lt;=" &amp; $A141, DataRegularSeason20242025!$D$3:$D$1315, E$1)+SUMIFS(DataRegularSeason20242025!$AB$3:$AB$1315,DataRegularSeason20242025!$B$3:$B$1315, "&lt;=" &amp; $A141, DataRegularSeason20242025!$E$3:$E$1315, E$1)</f>
        <v>64</v>
      </c>
      <c r="F141" s="2">
        <f>SUMIFS(DataRegularSeason20242025!$AA$3:$AA$1315,DataRegularSeason20242025!$B$3:$B$1315, "&lt;=" &amp; $A141, DataRegularSeason20242025!$D$3:$D$1315, F$1)+SUMIFS(DataRegularSeason20242025!$AB$3:$AB$1315,DataRegularSeason20242025!$B$3:$B$1315, "&lt;=" &amp; $A141, DataRegularSeason20242025!$E$3:$E$1315, F$1)</f>
        <v>55</v>
      </c>
      <c r="G141" s="2">
        <f>SUMIFS(DataRegularSeason20242025!$AA$3:$AA$1315,DataRegularSeason20242025!$B$3:$B$1315, "&lt;=" &amp; $A141, DataRegularSeason20242025!$D$3:$D$1315, G$1)+SUMIFS(DataRegularSeason20242025!$AB$3:$AB$1315,DataRegularSeason20242025!$B$3:$B$1315, "&lt;=" &amp; $A141, DataRegularSeason20242025!$E$3:$E$1315, G$1)</f>
        <v>55</v>
      </c>
      <c r="H141" s="2">
        <f>SUMIFS(DataRegularSeason20242025!$AA$3:$AA$1315,DataRegularSeason20242025!$B$3:$B$1315, "&lt;=" &amp; $A141, DataRegularSeason20242025!$D$3:$D$1315, H$1)+SUMIFS(DataRegularSeason20242025!$AB$3:$AB$1315,DataRegularSeason20242025!$B$3:$B$1315, "&lt;=" &amp; $A141, DataRegularSeason20242025!$E$3:$E$1315, H$1)</f>
        <v>35</v>
      </c>
      <c r="I141" s="2">
        <f>SUMIFS(DataRegularSeason20242025!$AA$3:$AA$1315,DataRegularSeason20242025!$B$3:$B$1315, "&lt;=" &amp; $A141, DataRegularSeason20242025!$D$3:$D$1315, I$1)+SUMIFS(DataRegularSeason20242025!$AB$3:$AB$1315,DataRegularSeason20242025!$B$3:$B$1315, "&lt;=" &amp; $A141, DataRegularSeason20242025!$E$3:$E$1315, I$1)</f>
        <v>58</v>
      </c>
      <c r="J141" s="2">
        <f>SUMIFS(DataRegularSeason20242025!$AA$3:$AA$1315,DataRegularSeason20242025!$B$3:$B$1315, "&lt;=" &amp; $A141, DataRegularSeason20242025!$D$3:$D$1315, J$1)+SUMIFS(DataRegularSeason20242025!$AB$3:$AB$1315,DataRegularSeason20242025!$B$3:$B$1315, "&lt;=" &amp; $A141, DataRegularSeason20242025!$E$3:$E$1315, J$1)</f>
        <v>63</v>
      </c>
      <c r="K141" s="2">
        <f>SUMIFS(DataRegularSeason20242025!$AA$3:$AA$1315,DataRegularSeason20242025!$B$3:$B$1315, "&lt;=" &amp; $A141, DataRegularSeason20242025!$D$3:$D$1315, K$1)+SUMIFS(DataRegularSeason20242025!$AB$3:$AB$1315,DataRegularSeason20242025!$B$3:$B$1315, "&lt;=" &amp; $A141, DataRegularSeason20242025!$E$3:$E$1315, K$1)</f>
        <v>51</v>
      </c>
      <c r="L141" s="2">
        <f>SUMIFS(DataRegularSeason20242025!$AA$3:$AA$1315,DataRegularSeason20242025!$B$3:$B$1315, "&lt;=" &amp; $A141, DataRegularSeason20242025!$D$3:$D$1315, L$1)+SUMIFS(DataRegularSeason20242025!$AB$3:$AB$1315,DataRegularSeason20242025!$B$3:$B$1315, "&lt;=" &amp; $A141, DataRegularSeason20242025!$E$3:$E$1315, L$1)</f>
        <v>65</v>
      </c>
      <c r="M141" s="2">
        <f>SUMIFS(DataRegularSeason20242025!$AA$3:$AA$1315,DataRegularSeason20242025!$B$3:$B$1315, "&lt;=" &amp; $A141, DataRegularSeason20242025!$D$3:$D$1315, M$1)+SUMIFS(DataRegularSeason20242025!$AB$3:$AB$1315,DataRegularSeason20242025!$B$3:$B$1315, "&lt;=" &amp; $A141, DataRegularSeason20242025!$E$3:$E$1315, M$1)</f>
        <v>59</v>
      </c>
      <c r="N141" s="2">
        <f>SUMIFS(DataRegularSeason20242025!$AA$3:$AA$1315,DataRegularSeason20242025!$B$3:$B$1315, "&lt;=" &amp; $A141, DataRegularSeason20242025!$D$3:$D$1315, N$1)+SUMIFS(DataRegularSeason20242025!$AB$3:$AB$1315,DataRegularSeason20242025!$B$3:$B$1315, "&lt;=" &amp; $A141, DataRegularSeason20242025!$E$3:$E$1315, N$1)</f>
        <v>58</v>
      </c>
      <c r="O141" s="2">
        <f>SUMIFS(DataRegularSeason20242025!$AA$3:$AA$1315,DataRegularSeason20242025!$B$3:$B$1315, "&lt;=" &amp; $A141, DataRegularSeason20242025!$D$3:$D$1315, O$1)+SUMIFS(DataRegularSeason20242025!$AB$3:$AB$1315,DataRegularSeason20242025!$B$3:$B$1315, "&lt;=" &amp; $A141, DataRegularSeason20242025!$E$3:$E$1315, O$1)</f>
        <v>60</v>
      </c>
      <c r="P141" s="2">
        <f>SUMIFS(DataRegularSeason20242025!$AA$3:$AA$1315,DataRegularSeason20242025!$B$3:$B$1315, "&lt;=" &amp; $A141, DataRegularSeason20242025!$D$3:$D$1315, P$1)+SUMIFS(DataRegularSeason20242025!$AB$3:$AB$1315,DataRegularSeason20242025!$B$3:$B$1315, "&lt;=" &amp; $A141, DataRegularSeason20242025!$E$3:$E$1315, P$1)</f>
        <v>53</v>
      </c>
      <c r="Q141" s="2">
        <f>SUMIFS(DataRegularSeason20242025!$AA$3:$AA$1315,DataRegularSeason20242025!$B$3:$B$1315, "&lt;=" &amp; $A141, DataRegularSeason20242025!$D$3:$D$1315, Q$1)+SUMIFS(DataRegularSeason20242025!$AB$3:$AB$1315,DataRegularSeason20242025!$B$3:$B$1315, "&lt;=" &amp; $A141, DataRegularSeason20242025!$E$3:$E$1315, Q$1)</f>
        <v>62</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49</v>
      </c>
      <c r="T141" s="2">
        <f>SUMIFS(DataRegularSeason20242025!$AA$3:$AA$1315,DataRegularSeason20242025!$B$3:$B$1315, "&lt;=" &amp; $A141, DataRegularSeason20242025!$D$3:$D$1315, T$1)+SUMIFS(DataRegularSeason20242025!$AB$3:$AB$1315,DataRegularSeason20242025!$B$3:$B$1315, "&lt;=" &amp; $A141, DataRegularSeason20242025!$E$3:$E$1315, T$1)</f>
        <v>52</v>
      </c>
      <c r="U141" s="2">
        <f>SUMIFS(DataRegularSeason20242025!$AA$3:$AA$1315,DataRegularSeason20242025!$B$3:$B$1315, "&lt;=" &amp; $A141, DataRegularSeason20242025!$D$3:$D$1315, U$1)+SUMIFS(DataRegularSeason20242025!$AB$3:$AB$1315,DataRegularSeason20242025!$B$3:$B$1315, "&lt;=" &amp; $A141, DataRegularSeason20242025!$E$3:$E$1315, U$1)</f>
        <v>54</v>
      </c>
      <c r="V141" s="2">
        <f>SUMIFS(DataRegularSeason20242025!$AA$3:$AA$1315,DataRegularSeason20242025!$B$3:$B$1315, "&lt;=" &amp; $A141, DataRegularSeason20242025!$D$3:$D$1315, V$1)+SUMIFS(DataRegularSeason20242025!$AB$3:$AB$1315,DataRegularSeason20242025!$B$3:$B$1315, "&lt;=" &amp; $A141, DataRegularSeason20242025!$E$3:$E$1315, V$1)</f>
        <v>50</v>
      </c>
      <c r="W141" s="2">
        <f>SUMIFS(DataRegularSeason20242025!$AA$3:$AA$1315,DataRegularSeason20242025!$B$3:$B$1315, "&lt;=" &amp; $A141, DataRegularSeason20242025!$D$3:$D$1315, W$1)+SUMIFS(DataRegularSeason20242025!$AB$3:$AB$1315,DataRegularSeason20242025!$B$3:$B$1315, "&lt;=" &amp; $A141, DataRegularSeason20242025!$E$3:$E$1315, W$1)</f>
        <v>48</v>
      </c>
      <c r="X141" s="2">
        <f>SUMIFS(DataRegularSeason20242025!$AA$3:$AA$1315,DataRegularSeason20242025!$B$3:$B$1315, "&lt;=" &amp; $A141, DataRegularSeason20242025!$D$3:$D$1315, X$1)+SUMIFS(DataRegularSeason20242025!$AB$3:$AB$1315,DataRegularSeason20242025!$B$3:$B$1315, "&lt;=" &amp; $A141, DataRegularSeason20242025!$E$3:$E$1315, X$1)</f>
        <v>47</v>
      </c>
      <c r="Y141" s="2">
        <f>SUMIFS(DataRegularSeason20242025!$AA$3:$AA$1315,DataRegularSeason20242025!$B$3:$B$1315, "&lt;=" &amp; $A141, DataRegularSeason20242025!$D$3:$D$1315, Y$1)+SUMIFS(DataRegularSeason20242025!$AB$3:$AB$1315,DataRegularSeason20242025!$B$3:$B$1315, "&lt;=" &amp; $A141, DataRegularSeason20242025!$E$3:$E$1315, Y$1)</f>
        <v>34</v>
      </c>
      <c r="Z141" s="2">
        <f>SUMIFS(DataRegularSeason20242025!$AA$3:$AA$1315,DataRegularSeason20242025!$B$3:$B$1315, "&lt;=" &amp; $A141, DataRegularSeason20242025!$D$3:$D$1315, Z$1)+SUMIFS(DataRegularSeason20242025!$AB$3:$AB$1315,DataRegularSeason20242025!$B$3:$B$1315, "&lt;=" &amp; $A141, DataRegularSeason20242025!$E$3:$E$1315, Z$1)</f>
        <v>50</v>
      </c>
      <c r="AA141" s="2">
        <f>SUMIFS(DataRegularSeason20242025!$AA$3:$AA$1315,DataRegularSeason20242025!$B$3:$B$1315, "&lt;=" &amp; $A141, DataRegularSeason20242025!$D$3:$D$1315, AA$1)+SUMIFS(DataRegularSeason20242025!$AB$3:$AB$1315,DataRegularSeason20242025!$B$3:$B$1315, "&lt;=" &amp; $A141, DataRegularSeason20242025!$E$3:$E$1315, AA$1)</f>
        <v>55</v>
      </c>
      <c r="AB141" s="2">
        <f>SUMIFS(DataRegularSeason20242025!$AA$3:$AA$1315,DataRegularSeason20242025!$B$3:$B$1315, "&lt;=" &amp; $A141, DataRegularSeason20242025!$D$3:$D$1315, AB$1)+SUMIFS(DataRegularSeason20242025!$AB$3:$AB$1315,DataRegularSeason20242025!$B$3:$B$1315, "&lt;=" &amp; $A141, DataRegularSeason20242025!$E$3:$E$1315, AB$1)</f>
        <v>62</v>
      </c>
      <c r="AC141" s="2">
        <f>SUMIFS(DataRegularSeason20242025!$AA$3:$AA$1315,DataRegularSeason20242025!$B$3:$B$1315, "&lt;=" &amp; $A141, DataRegularSeason20242025!$D$3:$D$1315, AC$1)+SUMIFS(DataRegularSeason20242025!$AB$3:$AB$1315,DataRegularSeason20242025!$B$3:$B$1315, "&lt;=" &amp; $A141, DataRegularSeason20242025!$E$3:$E$1315, AC$1)</f>
        <v>49</v>
      </c>
      <c r="AD141" s="2">
        <f>SUMIFS(DataRegularSeason20242025!$AA$3:$AA$1315,DataRegularSeason20242025!$B$3:$B$1315, "&lt;=" &amp; $A141, DataRegularSeason20242025!$D$3:$D$1315, AD$1)+SUMIFS(DataRegularSeason20242025!$AB$3:$AB$1315,DataRegularSeason20242025!$B$3:$B$1315, "&lt;=" &amp; $A141, DataRegularSeason20242025!$E$3:$E$1315, AD$1)</f>
        <v>50</v>
      </c>
      <c r="AE141" s="2">
        <f>SUMIFS(DataRegularSeason20242025!$AA$3:$AA$1315,DataRegularSeason20242025!$B$3:$B$1315, "&lt;=" &amp; $A141, DataRegularSeason20242025!$D$3:$D$1315, AE$1)+SUMIFS(DataRegularSeason20242025!$AB$3:$AB$1315,DataRegularSeason20242025!$B$3:$B$1315, "&lt;=" &amp; $A141, DataRegularSeason20242025!$E$3:$E$1315, AE$1)</f>
        <v>64</v>
      </c>
      <c r="AF141" s="2">
        <f>SUMIFS(DataRegularSeason20242025!$AA$3:$AA$1315,DataRegularSeason20242025!$B$3:$B$1315, "&lt;=" &amp; $A141, DataRegularSeason20242025!$D$3:$D$1315, AF$1)+SUMIFS(DataRegularSeason20242025!$AB$3:$AB$1315,DataRegularSeason20242025!$B$3:$B$1315, "&lt;=" &amp; $A141, DataRegularSeason20242025!$E$3:$E$1315, AF$1)</f>
        <v>69</v>
      </c>
      <c r="AG141" s="2">
        <f>SUMIFS(DataRegularSeason20242025!$AA$3:$AA$1315,DataRegularSeason20242025!$B$3:$B$1315, "&lt;=" &amp; $A141, DataRegularSeason20242025!$D$3:$D$1315, AG$1)+SUMIFS(DataRegularSeason20242025!$AB$3:$AB$1315,DataRegularSeason20242025!$B$3:$B$1315, "&lt;=" &amp; $A141, DataRegularSeason20242025!$E$3:$E$1315, AG$1)</f>
        <v>71</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46</v>
      </c>
      <c r="C142" s="2">
        <f>SUMIFS(DataRegularSeason20242025!$AA$3:$AA$1315,DataRegularSeason20242025!$B$3:$B$1315, "&lt;=" &amp; $A142, DataRegularSeason20242025!$D$3:$D$1315, C$1)+SUMIFS(DataRegularSeason20242025!$AB$3:$AB$1315,DataRegularSeason20242025!$B$3:$B$1315, "&lt;=" &amp; $A142, DataRegularSeason20242025!$E$3:$E$1315, C$1)</f>
        <v>56</v>
      </c>
      <c r="D142" s="2">
        <f>SUMIFS(DataRegularSeason20242025!$AA$3:$AA$1315,DataRegularSeason20242025!$B$3:$B$1315, "&lt;=" &amp; $A142, DataRegularSeason20242025!$D$3:$D$1315, D$1)+SUMIFS(DataRegularSeason20242025!$AB$3:$AB$1315,DataRegularSeason20242025!$B$3:$B$1315, "&lt;=" &amp; $A142, DataRegularSeason20242025!$E$3:$E$1315, D$1)</f>
        <v>41</v>
      </c>
      <c r="E142" s="2">
        <f>SUMIFS(DataRegularSeason20242025!$AA$3:$AA$1315,DataRegularSeason20242025!$B$3:$B$1315, "&lt;=" &amp; $A142, DataRegularSeason20242025!$D$3:$D$1315, E$1)+SUMIFS(DataRegularSeason20242025!$AB$3:$AB$1315,DataRegularSeason20242025!$B$3:$B$1315, "&lt;=" &amp; $A142, DataRegularSeason20242025!$E$3:$E$1315, E$1)</f>
        <v>64</v>
      </c>
      <c r="F142" s="2">
        <f>SUMIFS(DataRegularSeason20242025!$AA$3:$AA$1315,DataRegularSeason20242025!$B$3:$B$1315, "&lt;=" &amp; $A142, DataRegularSeason20242025!$D$3:$D$1315, F$1)+SUMIFS(DataRegularSeason20242025!$AB$3:$AB$1315,DataRegularSeason20242025!$B$3:$B$1315, "&lt;=" &amp; $A142, DataRegularSeason20242025!$E$3:$E$1315, F$1)</f>
        <v>55</v>
      </c>
      <c r="G142" s="2">
        <f>SUMIFS(DataRegularSeason20242025!$AA$3:$AA$1315,DataRegularSeason20242025!$B$3:$B$1315, "&lt;=" &amp; $A142, DataRegularSeason20242025!$D$3:$D$1315, G$1)+SUMIFS(DataRegularSeason20242025!$AB$3:$AB$1315,DataRegularSeason20242025!$B$3:$B$1315, "&lt;=" &amp; $A142, DataRegularSeason20242025!$E$3:$E$1315, G$1)</f>
        <v>55</v>
      </c>
      <c r="H142" s="2">
        <f>SUMIFS(DataRegularSeason20242025!$AA$3:$AA$1315,DataRegularSeason20242025!$B$3:$B$1315, "&lt;=" &amp; $A142, DataRegularSeason20242025!$D$3:$D$1315, H$1)+SUMIFS(DataRegularSeason20242025!$AB$3:$AB$1315,DataRegularSeason20242025!$B$3:$B$1315, "&lt;=" &amp; $A142, DataRegularSeason20242025!$E$3:$E$1315, H$1)</f>
        <v>35</v>
      </c>
      <c r="I142" s="2">
        <f>SUMIFS(DataRegularSeason20242025!$AA$3:$AA$1315,DataRegularSeason20242025!$B$3:$B$1315, "&lt;=" &amp; $A142, DataRegularSeason20242025!$D$3:$D$1315, I$1)+SUMIFS(DataRegularSeason20242025!$AB$3:$AB$1315,DataRegularSeason20242025!$B$3:$B$1315, "&lt;=" &amp; $A142, DataRegularSeason20242025!$E$3:$E$1315, I$1)</f>
        <v>58</v>
      </c>
      <c r="J142" s="2">
        <f>SUMIFS(DataRegularSeason20242025!$AA$3:$AA$1315,DataRegularSeason20242025!$B$3:$B$1315, "&lt;=" &amp; $A142, DataRegularSeason20242025!$D$3:$D$1315, J$1)+SUMIFS(DataRegularSeason20242025!$AB$3:$AB$1315,DataRegularSeason20242025!$B$3:$B$1315, "&lt;=" &amp; $A142, DataRegularSeason20242025!$E$3:$E$1315, J$1)</f>
        <v>63</v>
      </c>
      <c r="K142" s="2">
        <f>SUMIFS(DataRegularSeason20242025!$AA$3:$AA$1315,DataRegularSeason20242025!$B$3:$B$1315, "&lt;=" &amp; $A142, DataRegularSeason20242025!$D$3:$D$1315, K$1)+SUMIFS(DataRegularSeason20242025!$AB$3:$AB$1315,DataRegularSeason20242025!$B$3:$B$1315, "&lt;=" &amp; $A142, DataRegularSeason20242025!$E$3:$E$1315, K$1)</f>
        <v>51</v>
      </c>
      <c r="L142" s="2">
        <f>SUMIFS(DataRegularSeason20242025!$AA$3:$AA$1315,DataRegularSeason20242025!$B$3:$B$1315, "&lt;=" &amp; $A142, DataRegularSeason20242025!$D$3:$D$1315, L$1)+SUMIFS(DataRegularSeason20242025!$AB$3:$AB$1315,DataRegularSeason20242025!$B$3:$B$1315, "&lt;=" &amp; $A142, DataRegularSeason20242025!$E$3:$E$1315, L$1)</f>
        <v>65</v>
      </c>
      <c r="M142" s="2">
        <f>SUMIFS(DataRegularSeason20242025!$AA$3:$AA$1315,DataRegularSeason20242025!$B$3:$B$1315, "&lt;=" &amp; $A142, DataRegularSeason20242025!$D$3:$D$1315, M$1)+SUMIFS(DataRegularSeason20242025!$AB$3:$AB$1315,DataRegularSeason20242025!$B$3:$B$1315, "&lt;=" &amp; $A142, DataRegularSeason20242025!$E$3:$E$1315, M$1)</f>
        <v>59</v>
      </c>
      <c r="N142" s="2">
        <f>SUMIFS(DataRegularSeason20242025!$AA$3:$AA$1315,DataRegularSeason20242025!$B$3:$B$1315, "&lt;=" &amp; $A142, DataRegularSeason20242025!$D$3:$D$1315, N$1)+SUMIFS(DataRegularSeason20242025!$AB$3:$AB$1315,DataRegularSeason20242025!$B$3:$B$1315, "&lt;=" &amp; $A142, DataRegularSeason20242025!$E$3:$E$1315, N$1)</f>
        <v>58</v>
      </c>
      <c r="O142" s="2">
        <f>SUMIFS(DataRegularSeason20242025!$AA$3:$AA$1315,DataRegularSeason20242025!$B$3:$B$1315, "&lt;=" &amp; $A142, DataRegularSeason20242025!$D$3:$D$1315, O$1)+SUMIFS(DataRegularSeason20242025!$AB$3:$AB$1315,DataRegularSeason20242025!$B$3:$B$1315, "&lt;=" &amp; $A142, DataRegularSeason20242025!$E$3:$E$1315, O$1)</f>
        <v>60</v>
      </c>
      <c r="P142" s="2">
        <f>SUMIFS(DataRegularSeason20242025!$AA$3:$AA$1315,DataRegularSeason20242025!$B$3:$B$1315, "&lt;=" &amp; $A142, DataRegularSeason20242025!$D$3:$D$1315, P$1)+SUMIFS(DataRegularSeason20242025!$AB$3:$AB$1315,DataRegularSeason20242025!$B$3:$B$1315, "&lt;=" &amp; $A142, DataRegularSeason20242025!$E$3:$E$1315, P$1)</f>
        <v>53</v>
      </c>
      <c r="Q142" s="2">
        <f>SUMIFS(DataRegularSeason20242025!$AA$3:$AA$1315,DataRegularSeason20242025!$B$3:$B$1315, "&lt;=" &amp; $A142, DataRegularSeason20242025!$D$3:$D$1315, Q$1)+SUMIFS(DataRegularSeason20242025!$AB$3:$AB$1315,DataRegularSeason20242025!$B$3:$B$1315, "&lt;=" &amp; $A142, DataRegularSeason20242025!$E$3:$E$1315, Q$1)</f>
        <v>62</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49</v>
      </c>
      <c r="T142" s="2">
        <f>SUMIFS(DataRegularSeason20242025!$AA$3:$AA$1315,DataRegularSeason20242025!$B$3:$B$1315, "&lt;=" &amp; $A142, DataRegularSeason20242025!$D$3:$D$1315, T$1)+SUMIFS(DataRegularSeason20242025!$AB$3:$AB$1315,DataRegularSeason20242025!$B$3:$B$1315, "&lt;=" &amp; $A142, DataRegularSeason20242025!$E$3:$E$1315, T$1)</f>
        <v>52</v>
      </c>
      <c r="U142" s="2">
        <f>SUMIFS(DataRegularSeason20242025!$AA$3:$AA$1315,DataRegularSeason20242025!$B$3:$B$1315, "&lt;=" &amp; $A142, DataRegularSeason20242025!$D$3:$D$1315, U$1)+SUMIFS(DataRegularSeason20242025!$AB$3:$AB$1315,DataRegularSeason20242025!$B$3:$B$1315, "&lt;=" &amp; $A142, DataRegularSeason20242025!$E$3:$E$1315, U$1)</f>
        <v>54</v>
      </c>
      <c r="V142" s="2">
        <f>SUMIFS(DataRegularSeason20242025!$AA$3:$AA$1315,DataRegularSeason20242025!$B$3:$B$1315, "&lt;=" &amp; $A142, DataRegularSeason20242025!$D$3:$D$1315, V$1)+SUMIFS(DataRegularSeason20242025!$AB$3:$AB$1315,DataRegularSeason20242025!$B$3:$B$1315, "&lt;=" &amp; $A142, DataRegularSeason20242025!$E$3:$E$1315, V$1)</f>
        <v>50</v>
      </c>
      <c r="W142" s="2">
        <f>SUMIFS(DataRegularSeason20242025!$AA$3:$AA$1315,DataRegularSeason20242025!$B$3:$B$1315, "&lt;=" &amp; $A142, DataRegularSeason20242025!$D$3:$D$1315, W$1)+SUMIFS(DataRegularSeason20242025!$AB$3:$AB$1315,DataRegularSeason20242025!$B$3:$B$1315, "&lt;=" &amp; $A142, DataRegularSeason20242025!$E$3:$E$1315, W$1)</f>
        <v>48</v>
      </c>
      <c r="X142" s="2">
        <f>SUMIFS(DataRegularSeason20242025!$AA$3:$AA$1315,DataRegularSeason20242025!$B$3:$B$1315, "&lt;=" &amp; $A142, DataRegularSeason20242025!$D$3:$D$1315, X$1)+SUMIFS(DataRegularSeason20242025!$AB$3:$AB$1315,DataRegularSeason20242025!$B$3:$B$1315, "&lt;=" &amp; $A142, DataRegularSeason20242025!$E$3:$E$1315, X$1)</f>
        <v>47</v>
      </c>
      <c r="Y142" s="2">
        <f>SUMIFS(DataRegularSeason20242025!$AA$3:$AA$1315,DataRegularSeason20242025!$B$3:$B$1315, "&lt;=" &amp; $A142, DataRegularSeason20242025!$D$3:$D$1315, Y$1)+SUMIFS(DataRegularSeason20242025!$AB$3:$AB$1315,DataRegularSeason20242025!$B$3:$B$1315, "&lt;=" &amp; $A142, DataRegularSeason20242025!$E$3:$E$1315, Y$1)</f>
        <v>34</v>
      </c>
      <c r="Z142" s="2">
        <f>SUMIFS(DataRegularSeason20242025!$AA$3:$AA$1315,DataRegularSeason20242025!$B$3:$B$1315, "&lt;=" &amp; $A142, DataRegularSeason20242025!$D$3:$D$1315, Z$1)+SUMIFS(DataRegularSeason20242025!$AB$3:$AB$1315,DataRegularSeason20242025!$B$3:$B$1315, "&lt;=" &amp; $A142, DataRegularSeason20242025!$E$3:$E$1315, Z$1)</f>
        <v>50</v>
      </c>
      <c r="AA142" s="2">
        <f>SUMIFS(DataRegularSeason20242025!$AA$3:$AA$1315,DataRegularSeason20242025!$B$3:$B$1315, "&lt;=" &amp; $A142, DataRegularSeason20242025!$D$3:$D$1315, AA$1)+SUMIFS(DataRegularSeason20242025!$AB$3:$AB$1315,DataRegularSeason20242025!$B$3:$B$1315, "&lt;=" &amp; $A142, DataRegularSeason20242025!$E$3:$E$1315, AA$1)</f>
        <v>55</v>
      </c>
      <c r="AB142" s="2">
        <f>SUMIFS(DataRegularSeason20242025!$AA$3:$AA$1315,DataRegularSeason20242025!$B$3:$B$1315, "&lt;=" &amp; $A142, DataRegularSeason20242025!$D$3:$D$1315, AB$1)+SUMIFS(DataRegularSeason20242025!$AB$3:$AB$1315,DataRegularSeason20242025!$B$3:$B$1315, "&lt;=" &amp; $A142, DataRegularSeason20242025!$E$3:$E$1315, AB$1)</f>
        <v>62</v>
      </c>
      <c r="AC142" s="2">
        <f>SUMIFS(DataRegularSeason20242025!$AA$3:$AA$1315,DataRegularSeason20242025!$B$3:$B$1315, "&lt;=" &amp; $A142, DataRegularSeason20242025!$D$3:$D$1315, AC$1)+SUMIFS(DataRegularSeason20242025!$AB$3:$AB$1315,DataRegularSeason20242025!$B$3:$B$1315, "&lt;=" &amp; $A142, DataRegularSeason20242025!$E$3:$E$1315, AC$1)</f>
        <v>49</v>
      </c>
      <c r="AD142" s="2">
        <f>SUMIFS(DataRegularSeason20242025!$AA$3:$AA$1315,DataRegularSeason20242025!$B$3:$B$1315, "&lt;=" &amp; $A142, DataRegularSeason20242025!$D$3:$D$1315, AD$1)+SUMIFS(DataRegularSeason20242025!$AB$3:$AB$1315,DataRegularSeason20242025!$B$3:$B$1315, "&lt;=" &amp; $A142, DataRegularSeason20242025!$E$3:$E$1315, AD$1)</f>
        <v>50</v>
      </c>
      <c r="AE142" s="2">
        <f>SUMIFS(DataRegularSeason20242025!$AA$3:$AA$1315,DataRegularSeason20242025!$B$3:$B$1315, "&lt;=" &amp; $A142, DataRegularSeason20242025!$D$3:$D$1315, AE$1)+SUMIFS(DataRegularSeason20242025!$AB$3:$AB$1315,DataRegularSeason20242025!$B$3:$B$1315, "&lt;=" &amp; $A142, DataRegularSeason20242025!$E$3:$E$1315, AE$1)</f>
        <v>64</v>
      </c>
      <c r="AF142" s="2">
        <f>SUMIFS(DataRegularSeason20242025!$AA$3:$AA$1315,DataRegularSeason20242025!$B$3:$B$1315, "&lt;=" &amp; $A142, DataRegularSeason20242025!$D$3:$D$1315, AF$1)+SUMIFS(DataRegularSeason20242025!$AB$3:$AB$1315,DataRegularSeason20242025!$B$3:$B$1315, "&lt;=" &amp; $A142, DataRegularSeason20242025!$E$3:$E$1315, AF$1)</f>
        <v>69</v>
      </c>
      <c r="AG142" s="2">
        <f>SUMIFS(DataRegularSeason20242025!$AA$3:$AA$1315,DataRegularSeason20242025!$B$3:$B$1315, "&lt;=" &amp; $A142, DataRegularSeason20242025!$D$3:$D$1315, AG$1)+SUMIFS(DataRegularSeason20242025!$AB$3:$AB$1315,DataRegularSeason20242025!$B$3:$B$1315, "&lt;=" &amp; $A142, DataRegularSeason20242025!$E$3:$E$1315, AG$1)</f>
        <v>71</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46</v>
      </c>
      <c r="C143" s="2">
        <f>SUMIFS(DataRegularSeason20242025!$AA$3:$AA$1315,DataRegularSeason20242025!$B$3:$B$1315, "&lt;=" &amp; $A143, DataRegularSeason20242025!$D$3:$D$1315, C$1)+SUMIFS(DataRegularSeason20242025!$AB$3:$AB$1315,DataRegularSeason20242025!$B$3:$B$1315, "&lt;=" &amp; $A143, DataRegularSeason20242025!$E$3:$E$1315, C$1)</f>
        <v>56</v>
      </c>
      <c r="D143" s="2">
        <f>SUMIFS(DataRegularSeason20242025!$AA$3:$AA$1315,DataRegularSeason20242025!$B$3:$B$1315, "&lt;=" &amp; $A143, DataRegularSeason20242025!$D$3:$D$1315, D$1)+SUMIFS(DataRegularSeason20242025!$AB$3:$AB$1315,DataRegularSeason20242025!$B$3:$B$1315, "&lt;=" &amp; $A143, DataRegularSeason20242025!$E$3:$E$1315, D$1)</f>
        <v>41</v>
      </c>
      <c r="E143" s="2">
        <f>SUMIFS(DataRegularSeason20242025!$AA$3:$AA$1315,DataRegularSeason20242025!$B$3:$B$1315, "&lt;=" &amp; $A143, DataRegularSeason20242025!$D$3:$D$1315, E$1)+SUMIFS(DataRegularSeason20242025!$AB$3:$AB$1315,DataRegularSeason20242025!$B$3:$B$1315, "&lt;=" &amp; $A143, DataRegularSeason20242025!$E$3:$E$1315, E$1)</f>
        <v>64</v>
      </c>
      <c r="F143" s="2">
        <f>SUMIFS(DataRegularSeason20242025!$AA$3:$AA$1315,DataRegularSeason20242025!$B$3:$B$1315, "&lt;=" &amp; $A143, DataRegularSeason20242025!$D$3:$D$1315, F$1)+SUMIFS(DataRegularSeason20242025!$AB$3:$AB$1315,DataRegularSeason20242025!$B$3:$B$1315, "&lt;=" &amp; $A143, DataRegularSeason20242025!$E$3:$E$1315, F$1)</f>
        <v>55</v>
      </c>
      <c r="G143" s="2">
        <f>SUMIFS(DataRegularSeason20242025!$AA$3:$AA$1315,DataRegularSeason20242025!$B$3:$B$1315, "&lt;=" &amp; $A143, DataRegularSeason20242025!$D$3:$D$1315, G$1)+SUMIFS(DataRegularSeason20242025!$AB$3:$AB$1315,DataRegularSeason20242025!$B$3:$B$1315, "&lt;=" &amp; $A143, DataRegularSeason20242025!$E$3:$E$1315, G$1)</f>
        <v>55</v>
      </c>
      <c r="H143" s="2">
        <f>SUMIFS(DataRegularSeason20242025!$AA$3:$AA$1315,DataRegularSeason20242025!$B$3:$B$1315, "&lt;=" &amp; $A143, DataRegularSeason20242025!$D$3:$D$1315, H$1)+SUMIFS(DataRegularSeason20242025!$AB$3:$AB$1315,DataRegularSeason20242025!$B$3:$B$1315, "&lt;=" &amp; $A143, DataRegularSeason20242025!$E$3:$E$1315, H$1)</f>
        <v>35</v>
      </c>
      <c r="I143" s="2">
        <f>SUMIFS(DataRegularSeason20242025!$AA$3:$AA$1315,DataRegularSeason20242025!$B$3:$B$1315, "&lt;=" &amp; $A143, DataRegularSeason20242025!$D$3:$D$1315, I$1)+SUMIFS(DataRegularSeason20242025!$AB$3:$AB$1315,DataRegularSeason20242025!$B$3:$B$1315, "&lt;=" &amp; $A143, DataRegularSeason20242025!$E$3:$E$1315, I$1)</f>
        <v>58</v>
      </c>
      <c r="J143" s="2">
        <f>SUMIFS(DataRegularSeason20242025!$AA$3:$AA$1315,DataRegularSeason20242025!$B$3:$B$1315, "&lt;=" &amp; $A143, DataRegularSeason20242025!$D$3:$D$1315, J$1)+SUMIFS(DataRegularSeason20242025!$AB$3:$AB$1315,DataRegularSeason20242025!$B$3:$B$1315, "&lt;=" &amp; $A143, DataRegularSeason20242025!$E$3:$E$1315, J$1)</f>
        <v>63</v>
      </c>
      <c r="K143" s="2">
        <f>SUMIFS(DataRegularSeason20242025!$AA$3:$AA$1315,DataRegularSeason20242025!$B$3:$B$1315, "&lt;=" &amp; $A143, DataRegularSeason20242025!$D$3:$D$1315, K$1)+SUMIFS(DataRegularSeason20242025!$AB$3:$AB$1315,DataRegularSeason20242025!$B$3:$B$1315, "&lt;=" &amp; $A143, DataRegularSeason20242025!$E$3:$E$1315, K$1)</f>
        <v>51</v>
      </c>
      <c r="L143" s="2">
        <f>SUMIFS(DataRegularSeason20242025!$AA$3:$AA$1315,DataRegularSeason20242025!$B$3:$B$1315, "&lt;=" &amp; $A143, DataRegularSeason20242025!$D$3:$D$1315, L$1)+SUMIFS(DataRegularSeason20242025!$AB$3:$AB$1315,DataRegularSeason20242025!$B$3:$B$1315, "&lt;=" &amp; $A143, DataRegularSeason20242025!$E$3:$E$1315, L$1)</f>
        <v>65</v>
      </c>
      <c r="M143" s="2">
        <f>SUMIFS(DataRegularSeason20242025!$AA$3:$AA$1315,DataRegularSeason20242025!$B$3:$B$1315, "&lt;=" &amp; $A143, DataRegularSeason20242025!$D$3:$D$1315, M$1)+SUMIFS(DataRegularSeason20242025!$AB$3:$AB$1315,DataRegularSeason20242025!$B$3:$B$1315, "&lt;=" &amp; $A143, DataRegularSeason20242025!$E$3:$E$1315, M$1)</f>
        <v>59</v>
      </c>
      <c r="N143" s="2">
        <f>SUMIFS(DataRegularSeason20242025!$AA$3:$AA$1315,DataRegularSeason20242025!$B$3:$B$1315, "&lt;=" &amp; $A143, DataRegularSeason20242025!$D$3:$D$1315, N$1)+SUMIFS(DataRegularSeason20242025!$AB$3:$AB$1315,DataRegularSeason20242025!$B$3:$B$1315, "&lt;=" &amp; $A143, DataRegularSeason20242025!$E$3:$E$1315, N$1)</f>
        <v>58</v>
      </c>
      <c r="O143" s="2">
        <f>SUMIFS(DataRegularSeason20242025!$AA$3:$AA$1315,DataRegularSeason20242025!$B$3:$B$1315, "&lt;=" &amp; $A143, DataRegularSeason20242025!$D$3:$D$1315, O$1)+SUMIFS(DataRegularSeason20242025!$AB$3:$AB$1315,DataRegularSeason20242025!$B$3:$B$1315, "&lt;=" &amp; $A143, DataRegularSeason20242025!$E$3:$E$1315, O$1)</f>
        <v>60</v>
      </c>
      <c r="P143" s="2">
        <f>SUMIFS(DataRegularSeason20242025!$AA$3:$AA$1315,DataRegularSeason20242025!$B$3:$B$1315, "&lt;=" &amp; $A143, DataRegularSeason20242025!$D$3:$D$1315, P$1)+SUMIFS(DataRegularSeason20242025!$AB$3:$AB$1315,DataRegularSeason20242025!$B$3:$B$1315, "&lt;=" &amp; $A143, DataRegularSeason20242025!$E$3:$E$1315, P$1)</f>
        <v>53</v>
      </c>
      <c r="Q143" s="2">
        <f>SUMIFS(DataRegularSeason20242025!$AA$3:$AA$1315,DataRegularSeason20242025!$B$3:$B$1315, "&lt;=" &amp; $A143, DataRegularSeason20242025!$D$3:$D$1315, Q$1)+SUMIFS(DataRegularSeason20242025!$AB$3:$AB$1315,DataRegularSeason20242025!$B$3:$B$1315, "&lt;=" &amp; $A143, DataRegularSeason20242025!$E$3:$E$1315, Q$1)</f>
        <v>62</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49</v>
      </c>
      <c r="T143" s="2">
        <f>SUMIFS(DataRegularSeason20242025!$AA$3:$AA$1315,DataRegularSeason20242025!$B$3:$B$1315, "&lt;=" &amp; $A143, DataRegularSeason20242025!$D$3:$D$1315, T$1)+SUMIFS(DataRegularSeason20242025!$AB$3:$AB$1315,DataRegularSeason20242025!$B$3:$B$1315, "&lt;=" &amp; $A143, DataRegularSeason20242025!$E$3:$E$1315, T$1)</f>
        <v>52</v>
      </c>
      <c r="U143" s="2">
        <f>SUMIFS(DataRegularSeason20242025!$AA$3:$AA$1315,DataRegularSeason20242025!$B$3:$B$1315, "&lt;=" &amp; $A143, DataRegularSeason20242025!$D$3:$D$1315, U$1)+SUMIFS(DataRegularSeason20242025!$AB$3:$AB$1315,DataRegularSeason20242025!$B$3:$B$1315, "&lt;=" &amp; $A143, DataRegularSeason20242025!$E$3:$E$1315, U$1)</f>
        <v>54</v>
      </c>
      <c r="V143" s="2">
        <f>SUMIFS(DataRegularSeason20242025!$AA$3:$AA$1315,DataRegularSeason20242025!$B$3:$B$1315, "&lt;=" &amp; $A143, DataRegularSeason20242025!$D$3:$D$1315, V$1)+SUMIFS(DataRegularSeason20242025!$AB$3:$AB$1315,DataRegularSeason20242025!$B$3:$B$1315, "&lt;=" &amp; $A143, DataRegularSeason20242025!$E$3:$E$1315, V$1)</f>
        <v>50</v>
      </c>
      <c r="W143" s="2">
        <f>SUMIFS(DataRegularSeason20242025!$AA$3:$AA$1315,DataRegularSeason20242025!$B$3:$B$1315, "&lt;=" &amp; $A143, DataRegularSeason20242025!$D$3:$D$1315, W$1)+SUMIFS(DataRegularSeason20242025!$AB$3:$AB$1315,DataRegularSeason20242025!$B$3:$B$1315, "&lt;=" &amp; $A143, DataRegularSeason20242025!$E$3:$E$1315, W$1)</f>
        <v>48</v>
      </c>
      <c r="X143" s="2">
        <f>SUMIFS(DataRegularSeason20242025!$AA$3:$AA$1315,DataRegularSeason20242025!$B$3:$B$1315, "&lt;=" &amp; $A143, DataRegularSeason20242025!$D$3:$D$1315, X$1)+SUMIFS(DataRegularSeason20242025!$AB$3:$AB$1315,DataRegularSeason20242025!$B$3:$B$1315, "&lt;=" &amp; $A143, DataRegularSeason20242025!$E$3:$E$1315, X$1)</f>
        <v>47</v>
      </c>
      <c r="Y143" s="2">
        <f>SUMIFS(DataRegularSeason20242025!$AA$3:$AA$1315,DataRegularSeason20242025!$B$3:$B$1315, "&lt;=" &amp; $A143, DataRegularSeason20242025!$D$3:$D$1315, Y$1)+SUMIFS(DataRegularSeason20242025!$AB$3:$AB$1315,DataRegularSeason20242025!$B$3:$B$1315, "&lt;=" &amp; $A143, DataRegularSeason20242025!$E$3:$E$1315, Y$1)</f>
        <v>34</v>
      </c>
      <c r="Z143" s="2">
        <f>SUMIFS(DataRegularSeason20242025!$AA$3:$AA$1315,DataRegularSeason20242025!$B$3:$B$1315, "&lt;=" &amp; $A143, DataRegularSeason20242025!$D$3:$D$1315, Z$1)+SUMIFS(DataRegularSeason20242025!$AB$3:$AB$1315,DataRegularSeason20242025!$B$3:$B$1315, "&lt;=" &amp; $A143, DataRegularSeason20242025!$E$3:$E$1315, Z$1)</f>
        <v>50</v>
      </c>
      <c r="AA143" s="2">
        <f>SUMIFS(DataRegularSeason20242025!$AA$3:$AA$1315,DataRegularSeason20242025!$B$3:$B$1315, "&lt;=" &amp; $A143, DataRegularSeason20242025!$D$3:$D$1315, AA$1)+SUMIFS(DataRegularSeason20242025!$AB$3:$AB$1315,DataRegularSeason20242025!$B$3:$B$1315, "&lt;=" &amp; $A143, DataRegularSeason20242025!$E$3:$E$1315, AA$1)</f>
        <v>55</v>
      </c>
      <c r="AB143" s="2">
        <f>SUMIFS(DataRegularSeason20242025!$AA$3:$AA$1315,DataRegularSeason20242025!$B$3:$B$1315, "&lt;=" &amp; $A143, DataRegularSeason20242025!$D$3:$D$1315, AB$1)+SUMIFS(DataRegularSeason20242025!$AB$3:$AB$1315,DataRegularSeason20242025!$B$3:$B$1315, "&lt;=" &amp; $A143, DataRegularSeason20242025!$E$3:$E$1315, AB$1)</f>
        <v>62</v>
      </c>
      <c r="AC143" s="2">
        <f>SUMIFS(DataRegularSeason20242025!$AA$3:$AA$1315,DataRegularSeason20242025!$B$3:$B$1315, "&lt;=" &amp; $A143, DataRegularSeason20242025!$D$3:$D$1315, AC$1)+SUMIFS(DataRegularSeason20242025!$AB$3:$AB$1315,DataRegularSeason20242025!$B$3:$B$1315, "&lt;=" &amp; $A143, DataRegularSeason20242025!$E$3:$E$1315, AC$1)</f>
        <v>49</v>
      </c>
      <c r="AD143" s="2">
        <f>SUMIFS(DataRegularSeason20242025!$AA$3:$AA$1315,DataRegularSeason20242025!$B$3:$B$1315, "&lt;=" &amp; $A143, DataRegularSeason20242025!$D$3:$D$1315, AD$1)+SUMIFS(DataRegularSeason20242025!$AB$3:$AB$1315,DataRegularSeason20242025!$B$3:$B$1315, "&lt;=" &amp; $A143, DataRegularSeason20242025!$E$3:$E$1315, AD$1)</f>
        <v>50</v>
      </c>
      <c r="AE143" s="2">
        <f>SUMIFS(DataRegularSeason20242025!$AA$3:$AA$1315,DataRegularSeason20242025!$B$3:$B$1315, "&lt;=" &amp; $A143, DataRegularSeason20242025!$D$3:$D$1315, AE$1)+SUMIFS(DataRegularSeason20242025!$AB$3:$AB$1315,DataRegularSeason20242025!$B$3:$B$1315, "&lt;=" &amp; $A143, DataRegularSeason20242025!$E$3:$E$1315, AE$1)</f>
        <v>64</v>
      </c>
      <c r="AF143" s="2">
        <f>SUMIFS(DataRegularSeason20242025!$AA$3:$AA$1315,DataRegularSeason20242025!$B$3:$B$1315, "&lt;=" &amp; $A143, DataRegularSeason20242025!$D$3:$D$1315, AF$1)+SUMIFS(DataRegularSeason20242025!$AB$3:$AB$1315,DataRegularSeason20242025!$B$3:$B$1315, "&lt;=" &amp; $A143, DataRegularSeason20242025!$E$3:$E$1315, AF$1)</f>
        <v>69</v>
      </c>
      <c r="AG143" s="2">
        <f>SUMIFS(DataRegularSeason20242025!$AA$3:$AA$1315,DataRegularSeason20242025!$B$3:$B$1315, "&lt;=" &amp; $A143, DataRegularSeason20242025!$D$3:$D$1315, AG$1)+SUMIFS(DataRegularSeason20242025!$AB$3:$AB$1315,DataRegularSeason20242025!$B$3:$B$1315, "&lt;=" &amp; $A143, DataRegularSeason20242025!$E$3:$E$1315, AG$1)</f>
        <v>71</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46</v>
      </c>
      <c r="C144" s="2">
        <f>SUMIFS(DataRegularSeason20242025!$AA$3:$AA$1315,DataRegularSeason20242025!$B$3:$B$1315, "&lt;=" &amp; $A144, DataRegularSeason20242025!$D$3:$D$1315, C$1)+SUMIFS(DataRegularSeason20242025!$AB$3:$AB$1315,DataRegularSeason20242025!$B$3:$B$1315, "&lt;=" &amp; $A144, DataRegularSeason20242025!$E$3:$E$1315, C$1)</f>
        <v>56</v>
      </c>
      <c r="D144" s="2">
        <f>SUMIFS(DataRegularSeason20242025!$AA$3:$AA$1315,DataRegularSeason20242025!$B$3:$B$1315, "&lt;=" &amp; $A144, DataRegularSeason20242025!$D$3:$D$1315, D$1)+SUMIFS(DataRegularSeason20242025!$AB$3:$AB$1315,DataRegularSeason20242025!$B$3:$B$1315, "&lt;=" &amp; $A144, DataRegularSeason20242025!$E$3:$E$1315, D$1)</f>
        <v>41</v>
      </c>
      <c r="E144" s="2">
        <f>SUMIFS(DataRegularSeason20242025!$AA$3:$AA$1315,DataRegularSeason20242025!$B$3:$B$1315, "&lt;=" &amp; $A144, DataRegularSeason20242025!$D$3:$D$1315, E$1)+SUMIFS(DataRegularSeason20242025!$AB$3:$AB$1315,DataRegularSeason20242025!$B$3:$B$1315, "&lt;=" &amp; $A144, DataRegularSeason20242025!$E$3:$E$1315, E$1)</f>
        <v>64</v>
      </c>
      <c r="F144" s="2">
        <f>SUMIFS(DataRegularSeason20242025!$AA$3:$AA$1315,DataRegularSeason20242025!$B$3:$B$1315, "&lt;=" &amp; $A144, DataRegularSeason20242025!$D$3:$D$1315, F$1)+SUMIFS(DataRegularSeason20242025!$AB$3:$AB$1315,DataRegularSeason20242025!$B$3:$B$1315, "&lt;=" &amp; $A144, DataRegularSeason20242025!$E$3:$E$1315, F$1)</f>
        <v>55</v>
      </c>
      <c r="G144" s="2">
        <f>SUMIFS(DataRegularSeason20242025!$AA$3:$AA$1315,DataRegularSeason20242025!$B$3:$B$1315, "&lt;=" &amp; $A144, DataRegularSeason20242025!$D$3:$D$1315, G$1)+SUMIFS(DataRegularSeason20242025!$AB$3:$AB$1315,DataRegularSeason20242025!$B$3:$B$1315, "&lt;=" &amp; $A144, DataRegularSeason20242025!$E$3:$E$1315, G$1)</f>
        <v>55</v>
      </c>
      <c r="H144" s="2">
        <f>SUMIFS(DataRegularSeason20242025!$AA$3:$AA$1315,DataRegularSeason20242025!$B$3:$B$1315, "&lt;=" &amp; $A144, DataRegularSeason20242025!$D$3:$D$1315, H$1)+SUMIFS(DataRegularSeason20242025!$AB$3:$AB$1315,DataRegularSeason20242025!$B$3:$B$1315, "&lt;=" &amp; $A144, DataRegularSeason20242025!$E$3:$E$1315, H$1)</f>
        <v>35</v>
      </c>
      <c r="I144" s="2">
        <f>SUMIFS(DataRegularSeason20242025!$AA$3:$AA$1315,DataRegularSeason20242025!$B$3:$B$1315, "&lt;=" &amp; $A144, DataRegularSeason20242025!$D$3:$D$1315, I$1)+SUMIFS(DataRegularSeason20242025!$AB$3:$AB$1315,DataRegularSeason20242025!$B$3:$B$1315, "&lt;=" &amp; $A144, DataRegularSeason20242025!$E$3:$E$1315, I$1)</f>
        <v>58</v>
      </c>
      <c r="J144" s="2">
        <f>SUMIFS(DataRegularSeason20242025!$AA$3:$AA$1315,DataRegularSeason20242025!$B$3:$B$1315, "&lt;=" &amp; $A144, DataRegularSeason20242025!$D$3:$D$1315, J$1)+SUMIFS(DataRegularSeason20242025!$AB$3:$AB$1315,DataRegularSeason20242025!$B$3:$B$1315, "&lt;=" &amp; $A144, DataRegularSeason20242025!$E$3:$E$1315, J$1)</f>
        <v>63</v>
      </c>
      <c r="K144" s="2">
        <f>SUMIFS(DataRegularSeason20242025!$AA$3:$AA$1315,DataRegularSeason20242025!$B$3:$B$1315, "&lt;=" &amp; $A144, DataRegularSeason20242025!$D$3:$D$1315, K$1)+SUMIFS(DataRegularSeason20242025!$AB$3:$AB$1315,DataRegularSeason20242025!$B$3:$B$1315, "&lt;=" &amp; $A144, DataRegularSeason20242025!$E$3:$E$1315, K$1)</f>
        <v>51</v>
      </c>
      <c r="L144" s="2">
        <f>SUMIFS(DataRegularSeason20242025!$AA$3:$AA$1315,DataRegularSeason20242025!$B$3:$B$1315, "&lt;=" &amp; $A144, DataRegularSeason20242025!$D$3:$D$1315, L$1)+SUMIFS(DataRegularSeason20242025!$AB$3:$AB$1315,DataRegularSeason20242025!$B$3:$B$1315, "&lt;=" &amp; $A144, DataRegularSeason20242025!$E$3:$E$1315, L$1)</f>
        <v>65</v>
      </c>
      <c r="M144" s="2">
        <f>SUMIFS(DataRegularSeason20242025!$AA$3:$AA$1315,DataRegularSeason20242025!$B$3:$B$1315, "&lt;=" &amp; $A144, DataRegularSeason20242025!$D$3:$D$1315, M$1)+SUMIFS(DataRegularSeason20242025!$AB$3:$AB$1315,DataRegularSeason20242025!$B$3:$B$1315, "&lt;=" &amp; $A144, DataRegularSeason20242025!$E$3:$E$1315, M$1)</f>
        <v>59</v>
      </c>
      <c r="N144" s="2">
        <f>SUMIFS(DataRegularSeason20242025!$AA$3:$AA$1315,DataRegularSeason20242025!$B$3:$B$1315, "&lt;=" &amp; $A144, DataRegularSeason20242025!$D$3:$D$1315, N$1)+SUMIFS(DataRegularSeason20242025!$AB$3:$AB$1315,DataRegularSeason20242025!$B$3:$B$1315, "&lt;=" &amp; $A144, DataRegularSeason20242025!$E$3:$E$1315, N$1)</f>
        <v>58</v>
      </c>
      <c r="O144" s="2">
        <f>SUMIFS(DataRegularSeason20242025!$AA$3:$AA$1315,DataRegularSeason20242025!$B$3:$B$1315, "&lt;=" &amp; $A144, DataRegularSeason20242025!$D$3:$D$1315, O$1)+SUMIFS(DataRegularSeason20242025!$AB$3:$AB$1315,DataRegularSeason20242025!$B$3:$B$1315, "&lt;=" &amp; $A144, DataRegularSeason20242025!$E$3:$E$1315, O$1)</f>
        <v>60</v>
      </c>
      <c r="P144" s="2">
        <f>SUMIFS(DataRegularSeason20242025!$AA$3:$AA$1315,DataRegularSeason20242025!$B$3:$B$1315, "&lt;=" &amp; $A144, DataRegularSeason20242025!$D$3:$D$1315, P$1)+SUMIFS(DataRegularSeason20242025!$AB$3:$AB$1315,DataRegularSeason20242025!$B$3:$B$1315, "&lt;=" &amp; $A144, DataRegularSeason20242025!$E$3:$E$1315, P$1)</f>
        <v>53</v>
      </c>
      <c r="Q144" s="2">
        <f>SUMIFS(DataRegularSeason20242025!$AA$3:$AA$1315,DataRegularSeason20242025!$B$3:$B$1315, "&lt;=" &amp; $A144, DataRegularSeason20242025!$D$3:$D$1315, Q$1)+SUMIFS(DataRegularSeason20242025!$AB$3:$AB$1315,DataRegularSeason20242025!$B$3:$B$1315, "&lt;=" &amp; $A144, DataRegularSeason20242025!$E$3:$E$1315, Q$1)</f>
        <v>62</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49</v>
      </c>
      <c r="T144" s="2">
        <f>SUMIFS(DataRegularSeason20242025!$AA$3:$AA$1315,DataRegularSeason20242025!$B$3:$B$1315, "&lt;=" &amp; $A144, DataRegularSeason20242025!$D$3:$D$1315, T$1)+SUMIFS(DataRegularSeason20242025!$AB$3:$AB$1315,DataRegularSeason20242025!$B$3:$B$1315, "&lt;=" &amp; $A144, DataRegularSeason20242025!$E$3:$E$1315, T$1)</f>
        <v>52</v>
      </c>
      <c r="U144" s="2">
        <f>SUMIFS(DataRegularSeason20242025!$AA$3:$AA$1315,DataRegularSeason20242025!$B$3:$B$1315, "&lt;=" &amp; $A144, DataRegularSeason20242025!$D$3:$D$1315, U$1)+SUMIFS(DataRegularSeason20242025!$AB$3:$AB$1315,DataRegularSeason20242025!$B$3:$B$1315, "&lt;=" &amp; $A144, DataRegularSeason20242025!$E$3:$E$1315, U$1)</f>
        <v>54</v>
      </c>
      <c r="V144" s="2">
        <f>SUMIFS(DataRegularSeason20242025!$AA$3:$AA$1315,DataRegularSeason20242025!$B$3:$B$1315, "&lt;=" &amp; $A144, DataRegularSeason20242025!$D$3:$D$1315, V$1)+SUMIFS(DataRegularSeason20242025!$AB$3:$AB$1315,DataRegularSeason20242025!$B$3:$B$1315, "&lt;=" &amp; $A144, DataRegularSeason20242025!$E$3:$E$1315, V$1)</f>
        <v>50</v>
      </c>
      <c r="W144" s="2">
        <f>SUMIFS(DataRegularSeason20242025!$AA$3:$AA$1315,DataRegularSeason20242025!$B$3:$B$1315, "&lt;=" &amp; $A144, DataRegularSeason20242025!$D$3:$D$1315, W$1)+SUMIFS(DataRegularSeason20242025!$AB$3:$AB$1315,DataRegularSeason20242025!$B$3:$B$1315, "&lt;=" &amp; $A144, DataRegularSeason20242025!$E$3:$E$1315, W$1)</f>
        <v>48</v>
      </c>
      <c r="X144" s="2">
        <f>SUMIFS(DataRegularSeason20242025!$AA$3:$AA$1315,DataRegularSeason20242025!$B$3:$B$1315, "&lt;=" &amp; $A144, DataRegularSeason20242025!$D$3:$D$1315, X$1)+SUMIFS(DataRegularSeason20242025!$AB$3:$AB$1315,DataRegularSeason20242025!$B$3:$B$1315, "&lt;=" &amp; $A144, DataRegularSeason20242025!$E$3:$E$1315, X$1)</f>
        <v>47</v>
      </c>
      <c r="Y144" s="2">
        <f>SUMIFS(DataRegularSeason20242025!$AA$3:$AA$1315,DataRegularSeason20242025!$B$3:$B$1315, "&lt;=" &amp; $A144, DataRegularSeason20242025!$D$3:$D$1315, Y$1)+SUMIFS(DataRegularSeason20242025!$AB$3:$AB$1315,DataRegularSeason20242025!$B$3:$B$1315, "&lt;=" &amp; $A144, DataRegularSeason20242025!$E$3:$E$1315, Y$1)</f>
        <v>34</v>
      </c>
      <c r="Z144" s="2">
        <f>SUMIFS(DataRegularSeason20242025!$AA$3:$AA$1315,DataRegularSeason20242025!$B$3:$B$1315, "&lt;=" &amp; $A144, DataRegularSeason20242025!$D$3:$D$1315, Z$1)+SUMIFS(DataRegularSeason20242025!$AB$3:$AB$1315,DataRegularSeason20242025!$B$3:$B$1315, "&lt;=" &amp; $A144, DataRegularSeason20242025!$E$3:$E$1315, Z$1)</f>
        <v>50</v>
      </c>
      <c r="AA144" s="2">
        <f>SUMIFS(DataRegularSeason20242025!$AA$3:$AA$1315,DataRegularSeason20242025!$B$3:$B$1315, "&lt;=" &amp; $A144, DataRegularSeason20242025!$D$3:$D$1315, AA$1)+SUMIFS(DataRegularSeason20242025!$AB$3:$AB$1315,DataRegularSeason20242025!$B$3:$B$1315, "&lt;=" &amp; $A144, DataRegularSeason20242025!$E$3:$E$1315, AA$1)</f>
        <v>55</v>
      </c>
      <c r="AB144" s="2">
        <f>SUMIFS(DataRegularSeason20242025!$AA$3:$AA$1315,DataRegularSeason20242025!$B$3:$B$1315, "&lt;=" &amp; $A144, DataRegularSeason20242025!$D$3:$D$1315, AB$1)+SUMIFS(DataRegularSeason20242025!$AB$3:$AB$1315,DataRegularSeason20242025!$B$3:$B$1315, "&lt;=" &amp; $A144, DataRegularSeason20242025!$E$3:$E$1315, AB$1)</f>
        <v>62</v>
      </c>
      <c r="AC144" s="2">
        <f>SUMIFS(DataRegularSeason20242025!$AA$3:$AA$1315,DataRegularSeason20242025!$B$3:$B$1315, "&lt;=" &amp; $A144, DataRegularSeason20242025!$D$3:$D$1315, AC$1)+SUMIFS(DataRegularSeason20242025!$AB$3:$AB$1315,DataRegularSeason20242025!$B$3:$B$1315, "&lt;=" &amp; $A144, DataRegularSeason20242025!$E$3:$E$1315, AC$1)</f>
        <v>49</v>
      </c>
      <c r="AD144" s="2">
        <f>SUMIFS(DataRegularSeason20242025!$AA$3:$AA$1315,DataRegularSeason20242025!$B$3:$B$1315, "&lt;=" &amp; $A144, DataRegularSeason20242025!$D$3:$D$1315, AD$1)+SUMIFS(DataRegularSeason20242025!$AB$3:$AB$1315,DataRegularSeason20242025!$B$3:$B$1315, "&lt;=" &amp; $A144, DataRegularSeason20242025!$E$3:$E$1315, AD$1)</f>
        <v>50</v>
      </c>
      <c r="AE144" s="2">
        <f>SUMIFS(DataRegularSeason20242025!$AA$3:$AA$1315,DataRegularSeason20242025!$B$3:$B$1315, "&lt;=" &amp; $A144, DataRegularSeason20242025!$D$3:$D$1315, AE$1)+SUMIFS(DataRegularSeason20242025!$AB$3:$AB$1315,DataRegularSeason20242025!$B$3:$B$1315, "&lt;=" &amp; $A144, DataRegularSeason20242025!$E$3:$E$1315, AE$1)</f>
        <v>64</v>
      </c>
      <c r="AF144" s="2">
        <f>SUMIFS(DataRegularSeason20242025!$AA$3:$AA$1315,DataRegularSeason20242025!$B$3:$B$1315, "&lt;=" &amp; $A144, DataRegularSeason20242025!$D$3:$D$1315, AF$1)+SUMIFS(DataRegularSeason20242025!$AB$3:$AB$1315,DataRegularSeason20242025!$B$3:$B$1315, "&lt;=" &amp; $A144, DataRegularSeason20242025!$E$3:$E$1315, AF$1)</f>
        <v>69</v>
      </c>
      <c r="AG144" s="2">
        <f>SUMIFS(DataRegularSeason20242025!$AA$3:$AA$1315,DataRegularSeason20242025!$B$3:$B$1315, "&lt;=" &amp; $A144, DataRegularSeason20242025!$D$3:$D$1315, AG$1)+SUMIFS(DataRegularSeason20242025!$AB$3:$AB$1315,DataRegularSeason20242025!$B$3:$B$1315, "&lt;=" &amp; $A144, DataRegularSeason20242025!$E$3:$E$1315, AG$1)</f>
        <v>71</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46</v>
      </c>
      <c r="C145" s="2">
        <f>SUMIFS(DataRegularSeason20242025!$AA$3:$AA$1315,DataRegularSeason20242025!$B$3:$B$1315, "&lt;=" &amp; $A145, DataRegularSeason20242025!$D$3:$D$1315, C$1)+SUMIFS(DataRegularSeason20242025!$AB$3:$AB$1315,DataRegularSeason20242025!$B$3:$B$1315, "&lt;=" &amp; $A145, DataRegularSeason20242025!$E$3:$E$1315, C$1)</f>
        <v>56</v>
      </c>
      <c r="D145" s="2">
        <f>SUMIFS(DataRegularSeason20242025!$AA$3:$AA$1315,DataRegularSeason20242025!$B$3:$B$1315, "&lt;=" &amp; $A145, DataRegularSeason20242025!$D$3:$D$1315, D$1)+SUMIFS(DataRegularSeason20242025!$AB$3:$AB$1315,DataRegularSeason20242025!$B$3:$B$1315, "&lt;=" &amp; $A145, DataRegularSeason20242025!$E$3:$E$1315, D$1)</f>
        <v>41</v>
      </c>
      <c r="E145" s="2">
        <f>SUMIFS(DataRegularSeason20242025!$AA$3:$AA$1315,DataRegularSeason20242025!$B$3:$B$1315, "&lt;=" &amp; $A145, DataRegularSeason20242025!$D$3:$D$1315, E$1)+SUMIFS(DataRegularSeason20242025!$AB$3:$AB$1315,DataRegularSeason20242025!$B$3:$B$1315, "&lt;=" &amp; $A145, DataRegularSeason20242025!$E$3:$E$1315, E$1)</f>
        <v>64</v>
      </c>
      <c r="F145" s="2">
        <f>SUMIFS(DataRegularSeason20242025!$AA$3:$AA$1315,DataRegularSeason20242025!$B$3:$B$1315, "&lt;=" &amp; $A145, DataRegularSeason20242025!$D$3:$D$1315, F$1)+SUMIFS(DataRegularSeason20242025!$AB$3:$AB$1315,DataRegularSeason20242025!$B$3:$B$1315, "&lt;=" &amp; $A145, DataRegularSeason20242025!$E$3:$E$1315, F$1)</f>
        <v>55</v>
      </c>
      <c r="G145" s="2">
        <f>SUMIFS(DataRegularSeason20242025!$AA$3:$AA$1315,DataRegularSeason20242025!$B$3:$B$1315, "&lt;=" &amp; $A145, DataRegularSeason20242025!$D$3:$D$1315, G$1)+SUMIFS(DataRegularSeason20242025!$AB$3:$AB$1315,DataRegularSeason20242025!$B$3:$B$1315, "&lt;=" &amp; $A145, DataRegularSeason20242025!$E$3:$E$1315, G$1)</f>
        <v>55</v>
      </c>
      <c r="H145" s="2">
        <f>SUMIFS(DataRegularSeason20242025!$AA$3:$AA$1315,DataRegularSeason20242025!$B$3:$B$1315, "&lt;=" &amp; $A145, DataRegularSeason20242025!$D$3:$D$1315, H$1)+SUMIFS(DataRegularSeason20242025!$AB$3:$AB$1315,DataRegularSeason20242025!$B$3:$B$1315, "&lt;=" &amp; $A145, DataRegularSeason20242025!$E$3:$E$1315, H$1)</f>
        <v>35</v>
      </c>
      <c r="I145" s="2">
        <f>SUMIFS(DataRegularSeason20242025!$AA$3:$AA$1315,DataRegularSeason20242025!$B$3:$B$1315, "&lt;=" &amp; $A145, DataRegularSeason20242025!$D$3:$D$1315, I$1)+SUMIFS(DataRegularSeason20242025!$AB$3:$AB$1315,DataRegularSeason20242025!$B$3:$B$1315, "&lt;=" &amp; $A145, DataRegularSeason20242025!$E$3:$E$1315, I$1)</f>
        <v>58</v>
      </c>
      <c r="J145" s="2">
        <f>SUMIFS(DataRegularSeason20242025!$AA$3:$AA$1315,DataRegularSeason20242025!$B$3:$B$1315, "&lt;=" &amp; $A145, DataRegularSeason20242025!$D$3:$D$1315, J$1)+SUMIFS(DataRegularSeason20242025!$AB$3:$AB$1315,DataRegularSeason20242025!$B$3:$B$1315, "&lt;=" &amp; $A145, DataRegularSeason20242025!$E$3:$E$1315, J$1)</f>
        <v>63</v>
      </c>
      <c r="K145" s="2">
        <f>SUMIFS(DataRegularSeason20242025!$AA$3:$AA$1315,DataRegularSeason20242025!$B$3:$B$1315, "&lt;=" &amp; $A145, DataRegularSeason20242025!$D$3:$D$1315, K$1)+SUMIFS(DataRegularSeason20242025!$AB$3:$AB$1315,DataRegularSeason20242025!$B$3:$B$1315, "&lt;=" &amp; $A145, DataRegularSeason20242025!$E$3:$E$1315, K$1)</f>
        <v>51</v>
      </c>
      <c r="L145" s="2">
        <f>SUMIFS(DataRegularSeason20242025!$AA$3:$AA$1315,DataRegularSeason20242025!$B$3:$B$1315, "&lt;=" &amp; $A145, DataRegularSeason20242025!$D$3:$D$1315, L$1)+SUMIFS(DataRegularSeason20242025!$AB$3:$AB$1315,DataRegularSeason20242025!$B$3:$B$1315, "&lt;=" &amp; $A145, DataRegularSeason20242025!$E$3:$E$1315, L$1)</f>
        <v>65</v>
      </c>
      <c r="M145" s="2">
        <f>SUMIFS(DataRegularSeason20242025!$AA$3:$AA$1315,DataRegularSeason20242025!$B$3:$B$1315, "&lt;=" &amp; $A145, DataRegularSeason20242025!$D$3:$D$1315, M$1)+SUMIFS(DataRegularSeason20242025!$AB$3:$AB$1315,DataRegularSeason20242025!$B$3:$B$1315, "&lt;=" &amp; $A145, DataRegularSeason20242025!$E$3:$E$1315, M$1)</f>
        <v>59</v>
      </c>
      <c r="N145" s="2">
        <f>SUMIFS(DataRegularSeason20242025!$AA$3:$AA$1315,DataRegularSeason20242025!$B$3:$B$1315, "&lt;=" &amp; $A145, DataRegularSeason20242025!$D$3:$D$1315, N$1)+SUMIFS(DataRegularSeason20242025!$AB$3:$AB$1315,DataRegularSeason20242025!$B$3:$B$1315, "&lt;=" &amp; $A145, DataRegularSeason20242025!$E$3:$E$1315, N$1)</f>
        <v>58</v>
      </c>
      <c r="O145" s="2">
        <f>SUMIFS(DataRegularSeason20242025!$AA$3:$AA$1315,DataRegularSeason20242025!$B$3:$B$1315, "&lt;=" &amp; $A145, DataRegularSeason20242025!$D$3:$D$1315, O$1)+SUMIFS(DataRegularSeason20242025!$AB$3:$AB$1315,DataRegularSeason20242025!$B$3:$B$1315, "&lt;=" &amp; $A145, DataRegularSeason20242025!$E$3:$E$1315, O$1)</f>
        <v>60</v>
      </c>
      <c r="P145" s="2">
        <f>SUMIFS(DataRegularSeason20242025!$AA$3:$AA$1315,DataRegularSeason20242025!$B$3:$B$1315, "&lt;=" &amp; $A145, DataRegularSeason20242025!$D$3:$D$1315, P$1)+SUMIFS(DataRegularSeason20242025!$AB$3:$AB$1315,DataRegularSeason20242025!$B$3:$B$1315, "&lt;=" &amp; $A145, DataRegularSeason20242025!$E$3:$E$1315, P$1)</f>
        <v>53</v>
      </c>
      <c r="Q145" s="2">
        <f>SUMIFS(DataRegularSeason20242025!$AA$3:$AA$1315,DataRegularSeason20242025!$B$3:$B$1315, "&lt;=" &amp; $A145, DataRegularSeason20242025!$D$3:$D$1315, Q$1)+SUMIFS(DataRegularSeason20242025!$AB$3:$AB$1315,DataRegularSeason20242025!$B$3:$B$1315, "&lt;=" &amp; $A145, DataRegularSeason20242025!$E$3:$E$1315, Q$1)</f>
        <v>62</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49</v>
      </c>
      <c r="T145" s="2">
        <f>SUMIFS(DataRegularSeason20242025!$AA$3:$AA$1315,DataRegularSeason20242025!$B$3:$B$1315, "&lt;=" &amp; $A145, DataRegularSeason20242025!$D$3:$D$1315, T$1)+SUMIFS(DataRegularSeason20242025!$AB$3:$AB$1315,DataRegularSeason20242025!$B$3:$B$1315, "&lt;=" &amp; $A145, DataRegularSeason20242025!$E$3:$E$1315, T$1)</f>
        <v>52</v>
      </c>
      <c r="U145" s="2">
        <f>SUMIFS(DataRegularSeason20242025!$AA$3:$AA$1315,DataRegularSeason20242025!$B$3:$B$1315, "&lt;=" &amp; $A145, DataRegularSeason20242025!$D$3:$D$1315, U$1)+SUMIFS(DataRegularSeason20242025!$AB$3:$AB$1315,DataRegularSeason20242025!$B$3:$B$1315, "&lt;=" &amp; $A145, DataRegularSeason20242025!$E$3:$E$1315, U$1)</f>
        <v>54</v>
      </c>
      <c r="V145" s="2">
        <f>SUMIFS(DataRegularSeason20242025!$AA$3:$AA$1315,DataRegularSeason20242025!$B$3:$B$1315, "&lt;=" &amp; $A145, DataRegularSeason20242025!$D$3:$D$1315, V$1)+SUMIFS(DataRegularSeason20242025!$AB$3:$AB$1315,DataRegularSeason20242025!$B$3:$B$1315, "&lt;=" &amp; $A145, DataRegularSeason20242025!$E$3:$E$1315, V$1)</f>
        <v>50</v>
      </c>
      <c r="W145" s="2">
        <f>SUMIFS(DataRegularSeason20242025!$AA$3:$AA$1315,DataRegularSeason20242025!$B$3:$B$1315, "&lt;=" &amp; $A145, DataRegularSeason20242025!$D$3:$D$1315, W$1)+SUMIFS(DataRegularSeason20242025!$AB$3:$AB$1315,DataRegularSeason20242025!$B$3:$B$1315, "&lt;=" &amp; $A145, DataRegularSeason20242025!$E$3:$E$1315, W$1)</f>
        <v>48</v>
      </c>
      <c r="X145" s="2">
        <f>SUMIFS(DataRegularSeason20242025!$AA$3:$AA$1315,DataRegularSeason20242025!$B$3:$B$1315, "&lt;=" &amp; $A145, DataRegularSeason20242025!$D$3:$D$1315, X$1)+SUMIFS(DataRegularSeason20242025!$AB$3:$AB$1315,DataRegularSeason20242025!$B$3:$B$1315, "&lt;=" &amp; $A145, DataRegularSeason20242025!$E$3:$E$1315, X$1)</f>
        <v>47</v>
      </c>
      <c r="Y145" s="2">
        <f>SUMIFS(DataRegularSeason20242025!$AA$3:$AA$1315,DataRegularSeason20242025!$B$3:$B$1315, "&lt;=" &amp; $A145, DataRegularSeason20242025!$D$3:$D$1315, Y$1)+SUMIFS(DataRegularSeason20242025!$AB$3:$AB$1315,DataRegularSeason20242025!$B$3:$B$1315, "&lt;=" &amp; $A145, DataRegularSeason20242025!$E$3:$E$1315, Y$1)</f>
        <v>34</v>
      </c>
      <c r="Z145" s="2">
        <f>SUMIFS(DataRegularSeason20242025!$AA$3:$AA$1315,DataRegularSeason20242025!$B$3:$B$1315, "&lt;=" &amp; $A145, DataRegularSeason20242025!$D$3:$D$1315, Z$1)+SUMIFS(DataRegularSeason20242025!$AB$3:$AB$1315,DataRegularSeason20242025!$B$3:$B$1315, "&lt;=" &amp; $A145, DataRegularSeason20242025!$E$3:$E$1315, Z$1)</f>
        <v>50</v>
      </c>
      <c r="AA145" s="2">
        <f>SUMIFS(DataRegularSeason20242025!$AA$3:$AA$1315,DataRegularSeason20242025!$B$3:$B$1315, "&lt;=" &amp; $A145, DataRegularSeason20242025!$D$3:$D$1315, AA$1)+SUMIFS(DataRegularSeason20242025!$AB$3:$AB$1315,DataRegularSeason20242025!$B$3:$B$1315, "&lt;=" &amp; $A145, DataRegularSeason20242025!$E$3:$E$1315, AA$1)</f>
        <v>55</v>
      </c>
      <c r="AB145" s="2">
        <f>SUMIFS(DataRegularSeason20242025!$AA$3:$AA$1315,DataRegularSeason20242025!$B$3:$B$1315, "&lt;=" &amp; $A145, DataRegularSeason20242025!$D$3:$D$1315, AB$1)+SUMIFS(DataRegularSeason20242025!$AB$3:$AB$1315,DataRegularSeason20242025!$B$3:$B$1315, "&lt;=" &amp; $A145, DataRegularSeason20242025!$E$3:$E$1315, AB$1)</f>
        <v>62</v>
      </c>
      <c r="AC145" s="2">
        <f>SUMIFS(DataRegularSeason20242025!$AA$3:$AA$1315,DataRegularSeason20242025!$B$3:$B$1315, "&lt;=" &amp; $A145, DataRegularSeason20242025!$D$3:$D$1315, AC$1)+SUMIFS(DataRegularSeason20242025!$AB$3:$AB$1315,DataRegularSeason20242025!$B$3:$B$1315, "&lt;=" &amp; $A145, DataRegularSeason20242025!$E$3:$E$1315, AC$1)</f>
        <v>49</v>
      </c>
      <c r="AD145" s="2">
        <f>SUMIFS(DataRegularSeason20242025!$AA$3:$AA$1315,DataRegularSeason20242025!$B$3:$B$1315, "&lt;=" &amp; $A145, DataRegularSeason20242025!$D$3:$D$1315, AD$1)+SUMIFS(DataRegularSeason20242025!$AB$3:$AB$1315,DataRegularSeason20242025!$B$3:$B$1315, "&lt;=" &amp; $A145, DataRegularSeason20242025!$E$3:$E$1315, AD$1)</f>
        <v>50</v>
      </c>
      <c r="AE145" s="2">
        <f>SUMIFS(DataRegularSeason20242025!$AA$3:$AA$1315,DataRegularSeason20242025!$B$3:$B$1315, "&lt;=" &amp; $A145, DataRegularSeason20242025!$D$3:$D$1315, AE$1)+SUMIFS(DataRegularSeason20242025!$AB$3:$AB$1315,DataRegularSeason20242025!$B$3:$B$1315, "&lt;=" &amp; $A145, DataRegularSeason20242025!$E$3:$E$1315, AE$1)</f>
        <v>64</v>
      </c>
      <c r="AF145" s="2">
        <f>SUMIFS(DataRegularSeason20242025!$AA$3:$AA$1315,DataRegularSeason20242025!$B$3:$B$1315, "&lt;=" &amp; $A145, DataRegularSeason20242025!$D$3:$D$1315, AF$1)+SUMIFS(DataRegularSeason20242025!$AB$3:$AB$1315,DataRegularSeason20242025!$B$3:$B$1315, "&lt;=" &amp; $A145, DataRegularSeason20242025!$E$3:$E$1315, AF$1)</f>
        <v>69</v>
      </c>
      <c r="AG145" s="2">
        <f>SUMIFS(DataRegularSeason20242025!$AA$3:$AA$1315,DataRegularSeason20242025!$B$3:$B$1315, "&lt;=" &amp; $A145, DataRegularSeason20242025!$D$3:$D$1315, AG$1)+SUMIFS(DataRegularSeason20242025!$AB$3:$AB$1315,DataRegularSeason20242025!$B$3:$B$1315, "&lt;=" &amp; $A145, DataRegularSeason20242025!$E$3:$E$1315, AG$1)</f>
        <v>71</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46</v>
      </c>
      <c r="C146" s="2">
        <f>SUMIFS(DataRegularSeason20242025!$AA$3:$AA$1315,DataRegularSeason20242025!$B$3:$B$1315, "&lt;=" &amp; $A146, DataRegularSeason20242025!$D$3:$D$1315, C$1)+SUMIFS(DataRegularSeason20242025!$AB$3:$AB$1315,DataRegularSeason20242025!$B$3:$B$1315, "&lt;=" &amp; $A146, DataRegularSeason20242025!$E$3:$E$1315, C$1)</f>
        <v>56</v>
      </c>
      <c r="D146" s="2">
        <f>SUMIFS(DataRegularSeason20242025!$AA$3:$AA$1315,DataRegularSeason20242025!$B$3:$B$1315, "&lt;=" &amp; $A146, DataRegularSeason20242025!$D$3:$D$1315, D$1)+SUMIFS(DataRegularSeason20242025!$AB$3:$AB$1315,DataRegularSeason20242025!$B$3:$B$1315, "&lt;=" &amp; $A146, DataRegularSeason20242025!$E$3:$E$1315, D$1)</f>
        <v>41</v>
      </c>
      <c r="E146" s="2">
        <f>SUMIFS(DataRegularSeason20242025!$AA$3:$AA$1315,DataRegularSeason20242025!$B$3:$B$1315, "&lt;=" &amp; $A146, DataRegularSeason20242025!$D$3:$D$1315, E$1)+SUMIFS(DataRegularSeason20242025!$AB$3:$AB$1315,DataRegularSeason20242025!$B$3:$B$1315, "&lt;=" &amp; $A146, DataRegularSeason20242025!$E$3:$E$1315, E$1)</f>
        <v>64</v>
      </c>
      <c r="F146" s="2">
        <f>SUMIFS(DataRegularSeason20242025!$AA$3:$AA$1315,DataRegularSeason20242025!$B$3:$B$1315, "&lt;=" &amp; $A146, DataRegularSeason20242025!$D$3:$D$1315, F$1)+SUMIFS(DataRegularSeason20242025!$AB$3:$AB$1315,DataRegularSeason20242025!$B$3:$B$1315, "&lt;=" &amp; $A146, DataRegularSeason20242025!$E$3:$E$1315, F$1)</f>
        <v>55</v>
      </c>
      <c r="G146" s="2">
        <f>SUMIFS(DataRegularSeason20242025!$AA$3:$AA$1315,DataRegularSeason20242025!$B$3:$B$1315, "&lt;=" &amp; $A146, DataRegularSeason20242025!$D$3:$D$1315, G$1)+SUMIFS(DataRegularSeason20242025!$AB$3:$AB$1315,DataRegularSeason20242025!$B$3:$B$1315, "&lt;=" &amp; $A146, DataRegularSeason20242025!$E$3:$E$1315, G$1)</f>
        <v>55</v>
      </c>
      <c r="H146" s="2">
        <f>SUMIFS(DataRegularSeason20242025!$AA$3:$AA$1315,DataRegularSeason20242025!$B$3:$B$1315, "&lt;=" &amp; $A146, DataRegularSeason20242025!$D$3:$D$1315, H$1)+SUMIFS(DataRegularSeason20242025!$AB$3:$AB$1315,DataRegularSeason20242025!$B$3:$B$1315, "&lt;=" &amp; $A146, DataRegularSeason20242025!$E$3:$E$1315, H$1)</f>
        <v>35</v>
      </c>
      <c r="I146" s="2">
        <f>SUMIFS(DataRegularSeason20242025!$AA$3:$AA$1315,DataRegularSeason20242025!$B$3:$B$1315, "&lt;=" &amp; $A146, DataRegularSeason20242025!$D$3:$D$1315, I$1)+SUMIFS(DataRegularSeason20242025!$AB$3:$AB$1315,DataRegularSeason20242025!$B$3:$B$1315, "&lt;=" &amp; $A146, DataRegularSeason20242025!$E$3:$E$1315, I$1)</f>
        <v>58</v>
      </c>
      <c r="J146" s="2">
        <f>SUMIFS(DataRegularSeason20242025!$AA$3:$AA$1315,DataRegularSeason20242025!$B$3:$B$1315, "&lt;=" &amp; $A146, DataRegularSeason20242025!$D$3:$D$1315, J$1)+SUMIFS(DataRegularSeason20242025!$AB$3:$AB$1315,DataRegularSeason20242025!$B$3:$B$1315, "&lt;=" &amp; $A146, DataRegularSeason20242025!$E$3:$E$1315, J$1)</f>
        <v>63</v>
      </c>
      <c r="K146" s="2">
        <f>SUMIFS(DataRegularSeason20242025!$AA$3:$AA$1315,DataRegularSeason20242025!$B$3:$B$1315, "&lt;=" &amp; $A146, DataRegularSeason20242025!$D$3:$D$1315, K$1)+SUMIFS(DataRegularSeason20242025!$AB$3:$AB$1315,DataRegularSeason20242025!$B$3:$B$1315, "&lt;=" &amp; $A146, DataRegularSeason20242025!$E$3:$E$1315, K$1)</f>
        <v>51</v>
      </c>
      <c r="L146" s="2">
        <f>SUMIFS(DataRegularSeason20242025!$AA$3:$AA$1315,DataRegularSeason20242025!$B$3:$B$1315, "&lt;=" &amp; $A146, DataRegularSeason20242025!$D$3:$D$1315, L$1)+SUMIFS(DataRegularSeason20242025!$AB$3:$AB$1315,DataRegularSeason20242025!$B$3:$B$1315, "&lt;=" &amp; $A146, DataRegularSeason20242025!$E$3:$E$1315, L$1)</f>
        <v>65</v>
      </c>
      <c r="M146" s="2">
        <f>SUMIFS(DataRegularSeason20242025!$AA$3:$AA$1315,DataRegularSeason20242025!$B$3:$B$1315, "&lt;=" &amp; $A146, DataRegularSeason20242025!$D$3:$D$1315, M$1)+SUMIFS(DataRegularSeason20242025!$AB$3:$AB$1315,DataRegularSeason20242025!$B$3:$B$1315, "&lt;=" &amp; $A146, DataRegularSeason20242025!$E$3:$E$1315, M$1)</f>
        <v>59</v>
      </c>
      <c r="N146" s="2">
        <f>SUMIFS(DataRegularSeason20242025!$AA$3:$AA$1315,DataRegularSeason20242025!$B$3:$B$1315, "&lt;=" &amp; $A146, DataRegularSeason20242025!$D$3:$D$1315, N$1)+SUMIFS(DataRegularSeason20242025!$AB$3:$AB$1315,DataRegularSeason20242025!$B$3:$B$1315, "&lt;=" &amp; $A146, DataRegularSeason20242025!$E$3:$E$1315, N$1)</f>
        <v>58</v>
      </c>
      <c r="O146" s="2">
        <f>SUMIFS(DataRegularSeason20242025!$AA$3:$AA$1315,DataRegularSeason20242025!$B$3:$B$1315, "&lt;=" &amp; $A146, DataRegularSeason20242025!$D$3:$D$1315, O$1)+SUMIFS(DataRegularSeason20242025!$AB$3:$AB$1315,DataRegularSeason20242025!$B$3:$B$1315, "&lt;=" &amp; $A146, DataRegularSeason20242025!$E$3:$E$1315, O$1)</f>
        <v>60</v>
      </c>
      <c r="P146" s="2">
        <f>SUMIFS(DataRegularSeason20242025!$AA$3:$AA$1315,DataRegularSeason20242025!$B$3:$B$1315, "&lt;=" &amp; $A146, DataRegularSeason20242025!$D$3:$D$1315, P$1)+SUMIFS(DataRegularSeason20242025!$AB$3:$AB$1315,DataRegularSeason20242025!$B$3:$B$1315, "&lt;=" &amp; $A146, DataRegularSeason20242025!$E$3:$E$1315, P$1)</f>
        <v>53</v>
      </c>
      <c r="Q146" s="2">
        <f>SUMIFS(DataRegularSeason20242025!$AA$3:$AA$1315,DataRegularSeason20242025!$B$3:$B$1315, "&lt;=" &amp; $A146, DataRegularSeason20242025!$D$3:$D$1315, Q$1)+SUMIFS(DataRegularSeason20242025!$AB$3:$AB$1315,DataRegularSeason20242025!$B$3:$B$1315, "&lt;=" &amp; $A146, DataRegularSeason20242025!$E$3:$E$1315, Q$1)</f>
        <v>62</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49</v>
      </c>
      <c r="T146" s="2">
        <f>SUMIFS(DataRegularSeason20242025!$AA$3:$AA$1315,DataRegularSeason20242025!$B$3:$B$1315, "&lt;=" &amp; $A146, DataRegularSeason20242025!$D$3:$D$1315, T$1)+SUMIFS(DataRegularSeason20242025!$AB$3:$AB$1315,DataRegularSeason20242025!$B$3:$B$1315, "&lt;=" &amp; $A146, DataRegularSeason20242025!$E$3:$E$1315, T$1)</f>
        <v>52</v>
      </c>
      <c r="U146" s="2">
        <f>SUMIFS(DataRegularSeason20242025!$AA$3:$AA$1315,DataRegularSeason20242025!$B$3:$B$1315, "&lt;=" &amp; $A146, DataRegularSeason20242025!$D$3:$D$1315, U$1)+SUMIFS(DataRegularSeason20242025!$AB$3:$AB$1315,DataRegularSeason20242025!$B$3:$B$1315, "&lt;=" &amp; $A146, DataRegularSeason20242025!$E$3:$E$1315, U$1)</f>
        <v>54</v>
      </c>
      <c r="V146" s="2">
        <f>SUMIFS(DataRegularSeason20242025!$AA$3:$AA$1315,DataRegularSeason20242025!$B$3:$B$1315, "&lt;=" &amp; $A146, DataRegularSeason20242025!$D$3:$D$1315, V$1)+SUMIFS(DataRegularSeason20242025!$AB$3:$AB$1315,DataRegularSeason20242025!$B$3:$B$1315, "&lt;=" &amp; $A146, DataRegularSeason20242025!$E$3:$E$1315, V$1)</f>
        <v>50</v>
      </c>
      <c r="W146" s="2">
        <f>SUMIFS(DataRegularSeason20242025!$AA$3:$AA$1315,DataRegularSeason20242025!$B$3:$B$1315, "&lt;=" &amp; $A146, DataRegularSeason20242025!$D$3:$D$1315, W$1)+SUMIFS(DataRegularSeason20242025!$AB$3:$AB$1315,DataRegularSeason20242025!$B$3:$B$1315, "&lt;=" &amp; $A146, DataRegularSeason20242025!$E$3:$E$1315, W$1)</f>
        <v>48</v>
      </c>
      <c r="X146" s="2">
        <f>SUMIFS(DataRegularSeason20242025!$AA$3:$AA$1315,DataRegularSeason20242025!$B$3:$B$1315, "&lt;=" &amp; $A146, DataRegularSeason20242025!$D$3:$D$1315, X$1)+SUMIFS(DataRegularSeason20242025!$AB$3:$AB$1315,DataRegularSeason20242025!$B$3:$B$1315, "&lt;=" &amp; $A146, DataRegularSeason20242025!$E$3:$E$1315, X$1)</f>
        <v>47</v>
      </c>
      <c r="Y146" s="2">
        <f>SUMIFS(DataRegularSeason20242025!$AA$3:$AA$1315,DataRegularSeason20242025!$B$3:$B$1315, "&lt;=" &amp; $A146, DataRegularSeason20242025!$D$3:$D$1315, Y$1)+SUMIFS(DataRegularSeason20242025!$AB$3:$AB$1315,DataRegularSeason20242025!$B$3:$B$1315, "&lt;=" &amp; $A146, DataRegularSeason20242025!$E$3:$E$1315, Y$1)</f>
        <v>34</v>
      </c>
      <c r="Z146" s="2">
        <f>SUMIFS(DataRegularSeason20242025!$AA$3:$AA$1315,DataRegularSeason20242025!$B$3:$B$1315, "&lt;=" &amp; $A146, DataRegularSeason20242025!$D$3:$D$1315, Z$1)+SUMIFS(DataRegularSeason20242025!$AB$3:$AB$1315,DataRegularSeason20242025!$B$3:$B$1315, "&lt;=" &amp; $A146, DataRegularSeason20242025!$E$3:$E$1315, Z$1)</f>
        <v>50</v>
      </c>
      <c r="AA146" s="2">
        <f>SUMIFS(DataRegularSeason20242025!$AA$3:$AA$1315,DataRegularSeason20242025!$B$3:$B$1315, "&lt;=" &amp; $A146, DataRegularSeason20242025!$D$3:$D$1315, AA$1)+SUMIFS(DataRegularSeason20242025!$AB$3:$AB$1315,DataRegularSeason20242025!$B$3:$B$1315, "&lt;=" &amp; $A146, DataRegularSeason20242025!$E$3:$E$1315, AA$1)</f>
        <v>55</v>
      </c>
      <c r="AB146" s="2">
        <f>SUMIFS(DataRegularSeason20242025!$AA$3:$AA$1315,DataRegularSeason20242025!$B$3:$B$1315, "&lt;=" &amp; $A146, DataRegularSeason20242025!$D$3:$D$1315, AB$1)+SUMIFS(DataRegularSeason20242025!$AB$3:$AB$1315,DataRegularSeason20242025!$B$3:$B$1315, "&lt;=" &amp; $A146, DataRegularSeason20242025!$E$3:$E$1315, AB$1)</f>
        <v>62</v>
      </c>
      <c r="AC146" s="2">
        <f>SUMIFS(DataRegularSeason20242025!$AA$3:$AA$1315,DataRegularSeason20242025!$B$3:$B$1315, "&lt;=" &amp; $A146, DataRegularSeason20242025!$D$3:$D$1315, AC$1)+SUMIFS(DataRegularSeason20242025!$AB$3:$AB$1315,DataRegularSeason20242025!$B$3:$B$1315, "&lt;=" &amp; $A146, DataRegularSeason20242025!$E$3:$E$1315, AC$1)</f>
        <v>49</v>
      </c>
      <c r="AD146" s="2">
        <f>SUMIFS(DataRegularSeason20242025!$AA$3:$AA$1315,DataRegularSeason20242025!$B$3:$B$1315, "&lt;=" &amp; $A146, DataRegularSeason20242025!$D$3:$D$1315, AD$1)+SUMIFS(DataRegularSeason20242025!$AB$3:$AB$1315,DataRegularSeason20242025!$B$3:$B$1315, "&lt;=" &amp; $A146, DataRegularSeason20242025!$E$3:$E$1315, AD$1)</f>
        <v>50</v>
      </c>
      <c r="AE146" s="2">
        <f>SUMIFS(DataRegularSeason20242025!$AA$3:$AA$1315,DataRegularSeason20242025!$B$3:$B$1315, "&lt;=" &amp; $A146, DataRegularSeason20242025!$D$3:$D$1315, AE$1)+SUMIFS(DataRegularSeason20242025!$AB$3:$AB$1315,DataRegularSeason20242025!$B$3:$B$1315, "&lt;=" &amp; $A146, DataRegularSeason20242025!$E$3:$E$1315, AE$1)</f>
        <v>64</v>
      </c>
      <c r="AF146" s="2">
        <f>SUMIFS(DataRegularSeason20242025!$AA$3:$AA$1315,DataRegularSeason20242025!$B$3:$B$1315, "&lt;=" &amp; $A146, DataRegularSeason20242025!$D$3:$D$1315, AF$1)+SUMIFS(DataRegularSeason20242025!$AB$3:$AB$1315,DataRegularSeason20242025!$B$3:$B$1315, "&lt;=" &amp; $A146, DataRegularSeason20242025!$E$3:$E$1315, AF$1)</f>
        <v>69</v>
      </c>
      <c r="AG146" s="2">
        <f>SUMIFS(DataRegularSeason20242025!$AA$3:$AA$1315,DataRegularSeason20242025!$B$3:$B$1315, "&lt;=" &amp; $A146, DataRegularSeason20242025!$D$3:$D$1315, AG$1)+SUMIFS(DataRegularSeason20242025!$AB$3:$AB$1315,DataRegularSeason20242025!$B$3:$B$1315, "&lt;=" &amp; $A146, DataRegularSeason20242025!$E$3:$E$1315, AG$1)</f>
        <v>71</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46</v>
      </c>
      <c r="C147" s="2">
        <f>SUMIFS(DataRegularSeason20242025!$AA$3:$AA$1315,DataRegularSeason20242025!$B$3:$B$1315, "&lt;=" &amp; $A147, DataRegularSeason20242025!$D$3:$D$1315, C$1)+SUMIFS(DataRegularSeason20242025!$AB$3:$AB$1315,DataRegularSeason20242025!$B$3:$B$1315, "&lt;=" &amp; $A147, DataRegularSeason20242025!$E$3:$E$1315, C$1)</f>
        <v>56</v>
      </c>
      <c r="D147" s="2">
        <f>SUMIFS(DataRegularSeason20242025!$AA$3:$AA$1315,DataRegularSeason20242025!$B$3:$B$1315, "&lt;=" &amp; $A147, DataRegularSeason20242025!$D$3:$D$1315, D$1)+SUMIFS(DataRegularSeason20242025!$AB$3:$AB$1315,DataRegularSeason20242025!$B$3:$B$1315, "&lt;=" &amp; $A147, DataRegularSeason20242025!$E$3:$E$1315, D$1)</f>
        <v>41</v>
      </c>
      <c r="E147" s="2">
        <f>SUMIFS(DataRegularSeason20242025!$AA$3:$AA$1315,DataRegularSeason20242025!$B$3:$B$1315, "&lt;=" &amp; $A147, DataRegularSeason20242025!$D$3:$D$1315, E$1)+SUMIFS(DataRegularSeason20242025!$AB$3:$AB$1315,DataRegularSeason20242025!$B$3:$B$1315, "&lt;=" &amp; $A147, DataRegularSeason20242025!$E$3:$E$1315, E$1)</f>
        <v>64</v>
      </c>
      <c r="F147" s="2">
        <f>SUMIFS(DataRegularSeason20242025!$AA$3:$AA$1315,DataRegularSeason20242025!$B$3:$B$1315, "&lt;=" &amp; $A147, DataRegularSeason20242025!$D$3:$D$1315, F$1)+SUMIFS(DataRegularSeason20242025!$AB$3:$AB$1315,DataRegularSeason20242025!$B$3:$B$1315, "&lt;=" &amp; $A147, DataRegularSeason20242025!$E$3:$E$1315, F$1)</f>
        <v>55</v>
      </c>
      <c r="G147" s="2">
        <f>SUMIFS(DataRegularSeason20242025!$AA$3:$AA$1315,DataRegularSeason20242025!$B$3:$B$1315, "&lt;=" &amp; $A147, DataRegularSeason20242025!$D$3:$D$1315, G$1)+SUMIFS(DataRegularSeason20242025!$AB$3:$AB$1315,DataRegularSeason20242025!$B$3:$B$1315, "&lt;=" &amp; $A147, DataRegularSeason20242025!$E$3:$E$1315, G$1)</f>
        <v>55</v>
      </c>
      <c r="H147" s="2">
        <f>SUMIFS(DataRegularSeason20242025!$AA$3:$AA$1315,DataRegularSeason20242025!$B$3:$B$1315, "&lt;=" &amp; $A147, DataRegularSeason20242025!$D$3:$D$1315, H$1)+SUMIFS(DataRegularSeason20242025!$AB$3:$AB$1315,DataRegularSeason20242025!$B$3:$B$1315, "&lt;=" &amp; $A147, DataRegularSeason20242025!$E$3:$E$1315, H$1)</f>
        <v>35</v>
      </c>
      <c r="I147" s="2">
        <f>SUMIFS(DataRegularSeason20242025!$AA$3:$AA$1315,DataRegularSeason20242025!$B$3:$B$1315, "&lt;=" &amp; $A147, DataRegularSeason20242025!$D$3:$D$1315, I$1)+SUMIFS(DataRegularSeason20242025!$AB$3:$AB$1315,DataRegularSeason20242025!$B$3:$B$1315, "&lt;=" &amp; $A147, DataRegularSeason20242025!$E$3:$E$1315, I$1)</f>
        <v>58</v>
      </c>
      <c r="J147" s="2">
        <f>SUMIFS(DataRegularSeason20242025!$AA$3:$AA$1315,DataRegularSeason20242025!$B$3:$B$1315, "&lt;=" &amp; $A147, DataRegularSeason20242025!$D$3:$D$1315, J$1)+SUMIFS(DataRegularSeason20242025!$AB$3:$AB$1315,DataRegularSeason20242025!$B$3:$B$1315, "&lt;=" &amp; $A147, DataRegularSeason20242025!$E$3:$E$1315, J$1)</f>
        <v>63</v>
      </c>
      <c r="K147" s="2">
        <f>SUMIFS(DataRegularSeason20242025!$AA$3:$AA$1315,DataRegularSeason20242025!$B$3:$B$1315, "&lt;=" &amp; $A147, DataRegularSeason20242025!$D$3:$D$1315, K$1)+SUMIFS(DataRegularSeason20242025!$AB$3:$AB$1315,DataRegularSeason20242025!$B$3:$B$1315, "&lt;=" &amp; $A147, DataRegularSeason20242025!$E$3:$E$1315, K$1)</f>
        <v>51</v>
      </c>
      <c r="L147" s="2">
        <f>SUMIFS(DataRegularSeason20242025!$AA$3:$AA$1315,DataRegularSeason20242025!$B$3:$B$1315, "&lt;=" &amp; $A147, DataRegularSeason20242025!$D$3:$D$1315, L$1)+SUMIFS(DataRegularSeason20242025!$AB$3:$AB$1315,DataRegularSeason20242025!$B$3:$B$1315, "&lt;=" &amp; $A147, DataRegularSeason20242025!$E$3:$E$1315, L$1)</f>
        <v>65</v>
      </c>
      <c r="M147" s="2">
        <f>SUMIFS(DataRegularSeason20242025!$AA$3:$AA$1315,DataRegularSeason20242025!$B$3:$B$1315, "&lt;=" &amp; $A147, DataRegularSeason20242025!$D$3:$D$1315, M$1)+SUMIFS(DataRegularSeason20242025!$AB$3:$AB$1315,DataRegularSeason20242025!$B$3:$B$1315, "&lt;=" &amp; $A147, DataRegularSeason20242025!$E$3:$E$1315, M$1)</f>
        <v>59</v>
      </c>
      <c r="N147" s="2">
        <f>SUMIFS(DataRegularSeason20242025!$AA$3:$AA$1315,DataRegularSeason20242025!$B$3:$B$1315, "&lt;=" &amp; $A147, DataRegularSeason20242025!$D$3:$D$1315, N$1)+SUMIFS(DataRegularSeason20242025!$AB$3:$AB$1315,DataRegularSeason20242025!$B$3:$B$1315, "&lt;=" &amp; $A147, DataRegularSeason20242025!$E$3:$E$1315, N$1)</f>
        <v>58</v>
      </c>
      <c r="O147" s="2">
        <f>SUMIFS(DataRegularSeason20242025!$AA$3:$AA$1315,DataRegularSeason20242025!$B$3:$B$1315, "&lt;=" &amp; $A147, DataRegularSeason20242025!$D$3:$D$1315, O$1)+SUMIFS(DataRegularSeason20242025!$AB$3:$AB$1315,DataRegularSeason20242025!$B$3:$B$1315, "&lt;=" &amp; $A147, DataRegularSeason20242025!$E$3:$E$1315, O$1)</f>
        <v>60</v>
      </c>
      <c r="P147" s="2">
        <f>SUMIFS(DataRegularSeason20242025!$AA$3:$AA$1315,DataRegularSeason20242025!$B$3:$B$1315, "&lt;=" &amp; $A147, DataRegularSeason20242025!$D$3:$D$1315, P$1)+SUMIFS(DataRegularSeason20242025!$AB$3:$AB$1315,DataRegularSeason20242025!$B$3:$B$1315, "&lt;=" &amp; $A147, DataRegularSeason20242025!$E$3:$E$1315, P$1)</f>
        <v>53</v>
      </c>
      <c r="Q147" s="2">
        <f>SUMIFS(DataRegularSeason20242025!$AA$3:$AA$1315,DataRegularSeason20242025!$B$3:$B$1315, "&lt;=" &amp; $A147, DataRegularSeason20242025!$D$3:$D$1315, Q$1)+SUMIFS(DataRegularSeason20242025!$AB$3:$AB$1315,DataRegularSeason20242025!$B$3:$B$1315, "&lt;=" &amp; $A147, DataRegularSeason20242025!$E$3:$E$1315, Q$1)</f>
        <v>62</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49</v>
      </c>
      <c r="T147" s="2">
        <f>SUMIFS(DataRegularSeason20242025!$AA$3:$AA$1315,DataRegularSeason20242025!$B$3:$B$1315, "&lt;=" &amp; $A147, DataRegularSeason20242025!$D$3:$D$1315, T$1)+SUMIFS(DataRegularSeason20242025!$AB$3:$AB$1315,DataRegularSeason20242025!$B$3:$B$1315, "&lt;=" &amp; $A147, DataRegularSeason20242025!$E$3:$E$1315, T$1)</f>
        <v>52</v>
      </c>
      <c r="U147" s="2">
        <f>SUMIFS(DataRegularSeason20242025!$AA$3:$AA$1315,DataRegularSeason20242025!$B$3:$B$1315, "&lt;=" &amp; $A147, DataRegularSeason20242025!$D$3:$D$1315, U$1)+SUMIFS(DataRegularSeason20242025!$AB$3:$AB$1315,DataRegularSeason20242025!$B$3:$B$1315, "&lt;=" &amp; $A147, DataRegularSeason20242025!$E$3:$E$1315, U$1)</f>
        <v>54</v>
      </c>
      <c r="V147" s="2">
        <f>SUMIFS(DataRegularSeason20242025!$AA$3:$AA$1315,DataRegularSeason20242025!$B$3:$B$1315, "&lt;=" &amp; $A147, DataRegularSeason20242025!$D$3:$D$1315, V$1)+SUMIFS(DataRegularSeason20242025!$AB$3:$AB$1315,DataRegularSeason20242025!$B$3:$B$1315, "&lt;=" &amp; $A147, DataRegularSeason20242025!$E$3:$E$1315, V$1)</f>
        <v>50</v>
      </c>
      <c r="W147" s="2">
        <f>SUMIFS(DataRegularSeason20242025!$AA$3:$AA$1315,DataRegularSeason20242025!$B$3:$B$1315, "&lt;=" &amp; $A147, DataRegularSeason20242025!$D$3:$D$1315, W$1)+SUMIFS(DataRegularSeason20242025!$AB$3:$AB$1315,DataRegularSeason20242025!$B$3:$B$1315, "&lt;=" &amp; $A147, DataRegularSeason20242025!$E$3:$E$1315, W$1)</f>
        <v>48</v>
      </c>
      <c r="X147" s="2">
        <f>SUMIFS(DataRegularSeason20242025!$AA$3:$AA$1315,DataRegularSeason20242025!$B$3:$B$1315, "&lt;=" &amp; $A147, DataRegularSeason20242025!$D$3:$D$1315, X$1)+SUMIFS(DataRegularSeason20242025!$AB$3:$AB$1315,DataRegularSeason20242025!$B$3:$B$1315, "&lt;=" &amp; $A147, DataRegularSeason20242025!$E$3:$E$1315, X$1)</f>
        <v>47</v>
      </c>
      <c r="Y147" s="2">
        <f>SUMIFS(DataRegularSeason20242025!$AA$3:$AA$1315,DataRegularSeason20242025!$B$3:$B$1315, "&lt;=" &amp; $A147, DataRegularSeason20242025!$D$3:$D$1315, Y$1)+SUMIFS(DataRegularSeason20242025!$AB$3:$AB$1315,DataRegularSeason20242025!$B$3:$B$1315, "&lt;=" &amp; $A147, DataRegularSeason20242025!$E$3:$E$1315, Y$1)</f>
        <v>34</v>
      </c>
      <c r="Z147" s="2">
        <f>SUMIFS(DataRegularSeason20242025!$AA$3:$AA$1315,DataRegularSeason20242025!$B$3:$B$1315, "&lt;=" &amp; $A147, DataRegularSeason20242025!$D$3:$D$1315, Z$1)+SUMIFS(DataRegularSeason20242025!$AB$3:$AB$1315,DataRegularSeason20242025!$B$3:$B$1315, "&lt;=" &amp; $A147, DataRegularSeason20242025!$E$3:$E$1315, Z$1)</f>
        <v>50</v>
      </c>
      <c r="AA147" s="2">
        <f>SUMIFS(DataRegularSeason20242025!$AA$3:$AA$1315,DataRegularSeason20242025!$B$3:$B$1315, "&lt;=" &amp; $A147, DataRegularSeason20242025!$D$3:$D$1315, AA$1)+SUMIFS(DataRegularSeason20242025!$AB$3:$AB$1315,DataRegularSeason20242025!$B$3:$B$1315, "&lt;=" &amp; $A147, DataRegularSeason20242025!$E$3:$E$1315, AA$1)</f>
        <v>55</v>
      </c>
      <c r="AB147" s="2">
        <f>SUMIFS(DataRegularSeason20242025!$AA$3:$AA$1315,DataRegularSeason20242025!$B$3:$B$1315, "&lt;=" &amp; $A147, DataRegularSeason20242025!$D$3:$D$1315, AB$1)+SUMIFS(DataRegularSeason20242025!$AB$3:$AB$1315,DataRegularSeason20242025!$B$3:$B$1315, "&lt;=" &amp; $A147, DataRegularSeason20242025!$E$3:$E$1315, AB$1)</f>
        <v>62</v>
      </c>
      <c r="AC147" s="2">
        <f>SUMIFS(DataRegularSeason20242025!$AA$3:$AA$1315,DataRegularSeason20242025!$B$3:$B$1315, "&lt;=" &amp; $A147, DataRegularSeason20242025!$D$3:$D$1315, AC$1)+SUMIFS(DataRegularSeason20242025!$AB$3:$AB$1315,DataRegularSeason20242025!$B$3:$B$1315, "&lt;=" &amp; $A147, DataRegularSeason20242025!$E$3:$E$1315, AC$1)</f>
        <v>49</v>
      </c>
      <c r="AD147" s="2">
        <f>SUMIFS(DataRegularSeason20242025!$AA$3:$AA$1315,DataRegularSeason20242025!$B$3:$B$1315, "&lt;=" &amp; $A147, DataRegularSeason20242025!$D$3:$D$1315, AD$1)+SUMIFS(DataRegularSeason20242025!$AB$3:$AB$1315,DataRegularSeason20242025!$B$3:$B$1315, "&lt;=" &amp; $A147, DataRegularSeason20242025!$E$3:$E$1315, AD$1)</f>
        <v>50</v>
      </c>
      <c r="AE147" s="2">
        <f>SUMIFS(DataRegularSeason20242025!$AA$3:$AA$1315,DataRegularSeason20242025!$B$3:$B$1315, "&lt;=" &amp; $A147, DataRegularSeason20242025!$D$3:$D$1315, AE$1)+SUMIFS(DataRegularSeason20242025!$AB$3:$AB$1315,DataRegularSeason20242025!$B$3:$B$1315, "&lt;=" &amp; $A147, DataRegularSeason20242025!$E$3:$E$1315, AE$1)</f>
        <v>64</v>
      </c>
      <c r="AF147" s="2">
        <f>SUMIFS(DataRegularSeason20242025!$AA$3:$AA$1315,DataRegularSeason20242025!$B$3:$B$1315, "&lt;=" &amp; $A147, DataRegularSeason20242025!$D$3:$D$1315, AF$1)+SUMIFS(DataRegularSeason20242025!$AB$3:$AB$1315,DataRegularSeason20242025!$B$3:$B$1315, "&lt;=" &amp; $A147, DataRegularSeason20242025!$E$3:$E$1315, AF$1)</f>
        <v>69</v>
      </c>
      <c r="AG147" s="2">
        <f>SUMIFS(DataRegularSeason20242025!$AA$3:$AA$1315,DataRegularSeason20242025!$B$3:$B$1315, "&lt;=" &amp; $A147, DataRegularSeason20242025!$D$3:$D$1315, AG$1)+SUMIFS(DataRegularSeason20242025!$AB$3:$AB$1315,DataRegularSeason20242025!$B$3:$B$1315, "&lt;=" &amp; $A147, DataRegularSeason20242025!$E$3:$E$1315, AG$1)</f>
        <v>71</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46</v>
      </c>
      <c r="C148" s="2">
        <f>SUMIFS(DataRegularSeason20242025!$AA$3:$AA$1315,DataRegularSeason20242025!$B$3:$B$1315, "&lt;=" &amp; $A148, DataRegularSeason20242025!$D$3:$D$1315, C$1)+SUMIFS(DataRegularSeason20242025!$AB$3:$AB$1315,DataRegularSeason20242025!$B$3:$B$1315, "&lt;=" &amp; $A148, DataRegularSeason20242025!$E$3:$E$1315, C$1)</f>
        <v>56</v>
      </c>
      <c r="D148" s="2">
        <f>SUMIFS(DataRegularSeason20242025!$AA$3:$AA$1315,DataRegularSeason20242025!$B$3:$B$1315, "&lt;=" &amp; $A148, DataRegularSeason20242025!$D$3:$D$1315, D$1)+SUMIFS(DataRegularSeason20242025!$AB$3:$AB$1315,DataRegularSeason20242025!$B$3:$B$1315, "&lt;=" &amp; $A148, DataRegularSeason20242025!$E$3:$E$1315, D$1)</f>
        <v>41</v>
      </c>
      <c r="E148" s="2">
        <f>SUMIFS(DataRegularSeason20242025!$AA$3:$AA$1315,DataRegularSeason20242025!$B$3:$B$1315, "&lt;=" &amp; $A148, DataRegularSeason20242025!$D$3:$D$1315, E$1)+SUMIFS(DataRegularSeason20242025!$AB$3:$AB$1315,DataRegularSeason20242025!$B$3:$B$1315, "&lt;=" &amp; $A148, DataRegularSeason20242025!$E$3:$E$1315, E$1)</f>
        <v>64</v>
      </c>
      <c r="F148" s="2">
        <f>SUMIFS(DataRegularSeason20242025!$AA$3:$AA$1315,DataRegularSeason20242025!$B$3:$B$1315, "&lt;=" &amp; $A148, DataRegularSeason20242025!$D$3:$D$1315, F$1)+SUMIFS(DataRegularSeason20242025!$AB$3:$AB$1315,DataRegularSeason20242025!$B$3:$B$1315, "&lt;=" &amp; $A148, DataRegularSeason20242025!$E$3:$E$1315, F$1)</f>
        <v>55</v>
      </c>
      <c r="G148" s="2">
        <f>SUMIFS(DataRegularSeason20242025!$AA$3:$AA$1315,DataRegularSeason20242025!$B$3:$B$1315, "&lt;=" &amp; $A148, DataRegularSeason20242025!$D$3:$D$1315, G$1)+SUMIFS(DataRegularSeason20242025!$AB$3:$AB$1315,DataRegularSeason20242025!$B$3:$B$1315, "&lt;=" &amp; $A148, DataRegularSeason20242025!$E$3:$E$1315, G$1)</f>
        <v>55</v>
      </c>
      <c r="H148" s="2">
        <f>SUMIFS(DataRegularSeason20242025!$AA$3:$AA$1315,DataRegularSeason20242025!$B$3:$B$1315, "&lt;=" &amp; $A148, DataRegularSeason20242025!$D$3:$D$1315, H$1)+SUMIFS(DataRegularSeason20242025!$AB$3:$AB$1315,DataRegularSeason20242025!$B$3:$B$1315, "&lt;=" &amp; $A148, DataRegularSeason20242025!$E$3:$E$1315, H$1)</f>
        <v>35</v>
      </c>
      <c r="I148" s="2">
        <f>SUMIFS(DataRegularSeason20242025!$AA$3:$AA$1315,DataRegularSeason20242025!$B$3:$B$1315, "&lt;=" &amp; $A148, DataRegularSeason20242025!$D$3:$D$1315, I$1)+SUMIFS(DataRegularSeason20242025!$AB$3:$AB$1315,DataRegularSeason20242025!$B$3:$B$1315, "&lt;=" &amp; $A148, DataRegularSeason20242025!$E$3:$E$1315, I$1)</f>
        <v>58</v>
      </c>
      <c r="J148" s="2">
        <f>SUMIFS(DataRegularSeason20242025!$AA$3:$AA$1315,DataRegularSeason20242025!$B$3:$B$1315, "&lt;=" &amp; $A148, DataRegularSeason20242025!$D$3:$D$1315, J$1)+SUMIFS(DataRegularSeason20242025!$AB$3:$AB$1315,DataRegularSeason20242025!$B$3:$B$1315, "&lt;=" &amp; $A148, DataRegularSeason20242025!$E$3:$E$1315, J$1)</f>
        <v>63</v>
      </c>
      <c r="K148" s="2">
        <f>SUMIFS(DataRegularSeason20242025!$AA$3:$AA$1315,DataRegularSeason20242025!$B$3:$B$1315, "&lt;=" &amp; $A148, DataRegularSeason20242025!$D$3:$D$1315, K$1)+SUMIFS(DataRegularSeason20242025!$AB$3:$AB$1315,DataRegularSeason20242025!$B$3:$B$1315, "&lt;=" &amp; $A148, DataRegularSeason20242025!$E$3:$E$1315, K$1)</f>
        <v>51</v>
      </c>
      <c r="L148" s="2">
        <f>SUMIFS(DataRegularSeason20242025!$AA$3:$AA$1315,DataRegularSeason20242025!$B$3:$B$1315, "&lt;=" &amp; $A148, DataRegularSeason20242025!$D$3:$D$1315, L$1)+SUMIFS(DataRegularSeason20242025!$AB$3:$AB$1315,DataRegularSeason20242025!$B$3:$B$1315, "&lt;=" &amp; $A148, DataRegularSeason20242025!$E$3:$E$1315, L$1)</f>
        <v>65</v>
      </c>
      <c r="M148" s="2">
        <f>SUMIFS(DataRegularSeason20242025!$AA$3:$AA$1315,DataRegularSeason20242025!$B$3:$B$1315, "&lt;=" &amp; $A148, DataRegularSeason20242025!$D$3:$D$1315, M$1)+SUMIFS(DataRegularSeason20242025!$AB$3:$AB$1315,DataRegularSeason20242025!$B$3:$B$1315, "&lt;=" &amp; $A148, DataRegularSeason20242025!$E$3:$E$1315, M$1)</f>
        <v>59</v>
      </c>
      <c r="N148" s="2">
        <f>SUMIFS(DataRegularSeason20242025!$AA$3:$AA$1315,DataRegularSeason20242025!$B$3:$B$1315, "&lt;=" &amp; $A148, DataRegularSeason20242025!$D$3:$D$1315, N$1)+SUMIFS(DataRegularSeason20242025!$AB$3:$AB$1315,DataRegularSeason20242025!$B$3:$B$1315, "&lt;=" &amp; $A148, DataRegularSeason20242025!$E$3:$E$1315, N$1)</f>
        <v>58</v>
      </c>
      <c r="O148" s="2">
        <f>SUMIFS(DataRegularSeason20242025!$AA$3:$AA$1315,DataRegularSeason20242025!$B$3:$B$1315, "&lt;=" &amp; $A148, DataRegularSeason20242025!$D$3:$D$1315, O$1)+SUMIFS(DataRegularSeason20242025!$AB$3:$AB$1315,DataRegularSeason20242025!$B$3:$B$1315, "&lt;=" &amp; $A148, DataRegularSeason20242025!$E$3:$E$1315, O$1)</f>
        <v>60</v>
      </c>
      <c r="P148" s="2">
        <f>SUMIFS(DataRegularSeason20242025!$AA$3:$AA$1315,DataRegularSeason20242025!$B$3:$B$1315, "&lt;=" &amp; $A148, DataRegularSeason20242025!$D$3:$D$1315, P$1)+SUMIFS(DataRegularSeason20242025!$AB$3:$AB$1315,DataRegularSeason20242025!$B$3:$B$1315, "&lt;=" &amp; $A148, DataRegularSeason20242025!$E$3:$E$1315, P$1)</f>
        <v>53</v>
      </c>
      <c r="Q148" s="2">
        <f>SUMIFS(DataRegularSeason20242025!$AA$3:$AA$1315,DataRegularSeason20242025!$B$3:$B$1315, "&lt;=" &amp; $A148, DataRegularSeason20242025!$D$3:$D$1315, Q$1)+SUMIFS(DataRegularSeason20242025!$AB$3:$AB$1315,DataRegularSeason20242025!$B$3:$B$1315, "&lt;=" &amp; $A148, DataRegularSeason20242025!$E$3:$E$1315, Q$1)</f>
        <v>62</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49</v>
      </c>
      <c r="T148" s="2">
        <f>SUMIFS(DataRegularSeason20242025!$AA$3:$AA$1315,DataRegularSeason20242025!$B$3:$B$1315, "&lt;=" &amp; $A148, DataRegularSeason20242025!$D$3:$D$1315, T$1)+SUMIFS(DataRegularSeason20242025!$AB$3:$AB$1315,DataRegularSeason20242025!$B$3:$B$1315, "&lt;=" &amp; $A148, DataRegularSeason20242025!$E$3:$E$1315, T$1)</f>
        <v>52</v>
      </c>
      <c r="U148" s="2">
        <f>SUMIFS(DataRegularSeason20242025!$AA$3:$AA$1315,DataRegularSeason20242025!$B$3:$B$1315, "&lt;=" &amp; $A148, DataRegularSeason20242025!$D$3:$D$1315, U$1)+SUMIFS(DataRegularSeason20242025!$AB$3:$AB$1315,DataRegularSeason20242025!$B$3:$B$1315, "&lt;=" &amp; $A148, DataRegularSeason20242025!$E$3:$E$1315, U$1)</f>
        <v>54</v>
      </c>
      <c r="V148" s="2">
        <f>SUMIFS(DataRegularSeason20242025!$AA$3:$AA$1315,DataRegularSeason20242025!$B$3:$B$1315, "&lt;=" &amp; $A148, DataRegularSeason20242025!$D$3:$D$1315, V$1)+SUMIFS(DataRegularSeason20242025!$AB$3:$AB$1315,DataRegularSeason20242025!$B$3:$B$1315, "&lt;=" &amp; $A148, DataRegularSeason20242025!$E$3:$E$1315, V$1)</f>
        <v>50</v>
      </c>
      <c r="W148" s="2">
        <f>SUMIFS(DataRegularSeason20242025!$AA$3:$AA$1315,DataRegularSeason20242025!$B$3:$B$1315, "&lt;=" &amp; $A148, DataRegularSeason20242025!$D$3:$D$1315, W$1)+SUMIFS(DataRegularSeason20242025!$AB$3:$AB$1315,DataRegularSeason20242025!$B$3:$B$1315, "&lt;=" &amp; $A148, DataRegularSeason20242025!$E$3:$E$1315, W$1)</f>
        <v>48</v>
      </c>
      <c r="X148" s="2">
        <f>SUMIFS(DataRegularSeason20242025!$AA$3:$AA$1315,DataRegularSeason20242025!$B$3:$B$1315, "&lt;=" &amp; $A148, DataRegularSeason20242025!$D$3:$D$1315, X$1)+SUMIFS(DataRegularSeason20242025!$AB$3:$AB$1315,DataRegularSeason20242025!$B$3:$B$1315, "&lt;=" &amp; $A148, DataRegularSeason20242025!$E$3:$E$1315, X$1)</f>
        <v>47</v>
      </c>
      <c r="Y148" s="2">
        <f>SUMIFS(DataRegularSeason20242025!$AA$3:$AA$1315,DataRegularSeason20242025!$B$3:$B$1315, "&lt;=" &amp; $A148, DataRegularSeason20242025!$D$3:$D$1315, Y$1)+SUMIFS(DataRegularSeason20242025!$AB$3:$AB$1315,DataRegularSeason20242025!$B$3:$B$1315, "&lt;=" &amp; $A148, DataRegularSeason20242025!$E$3:$E$1315, Y$1)</f>
        <v>34</v>
      </c>
      <c r="Z148" s="2">
        <f>SUMIFS(DataRegularSeason20242025!$AA$3:$AA$1315,DataRegularSeason20242025!$B$3:$B$1315, "&lt;=" &amp; $A148, DataRegularSeason20242025!$D$3:$D$1315, Z$1)+SUMIFS(DataRegularSeason20242025!$AB$3:$AB$1315,DataRegularSeason20242025!$B$3:$B$1315, "&lt;=" &amp; $A148, DataRegularSeason20242025!$E$3:$E$1315, Z$1)</f>
        <v>50</v>
      </c>
      <c r="AA148" s="2">
        <f>SUMIFS(DataRegularSeason20242025!$AA$3:$AA$1315,DataRegularSeason20242025!$B$3:$B$1315, "&lt;=" &amp; $A148, DataRegularSeason20242025!$D$3:$D$1315, AA$1)+SUMIFS(DataRegularSeason20242025!$AB$3:$AB$1315,DataRegularSeason20242025!$B$3:$B$1315, "&lt;=" &amp; $A148, DataRegularSeason20242025!$E$3:$E$1315, AA$1)</f>
        <v>55</v>
      </c>
      <c r="AB148" s="2">
        <f>SUMIFS(DataRegularSeason20242025!$AA$3:$AA$1315,DataRegularSeason20242025!$B$3:$B$1315, "&lt;=" &amp; $A148, DataRegularSeason20242025!$D$3:$D$1315, AB$1)+SUMIFS(DataRegularSeason20242025!$AB$3:$AB$1315,DataRegularSeason20242025!$B$3:$B$1315, "&lt;=" &amp; $A148, DataRegularSeason20242025!$E$3:$E$1315, AB$1)</f>
        <v>62</v>
      </c>
      <c r="AC148" s="2">
        <f>SUMIFS(DataRegularSeason20242025!$AA$3:$AA$1315,DataRegularSeason20242025!$B$3:$B$1315, "&lt;=" &amp; $A148, DataRegularSeason20242025!$D$3:$D$1315, AC$1)+SUMIFS(DataRegularSeason20242025!$AB$3:$AB$1315,DataRegularSeason20242025!$B$3:$B$1315, "&lt;=" &amp; $A148, DataRegularSeason20242025!$E$3:$E$1315, AC$1)</f>
        <v>49</v>
      </c>
      <c r="AD148" s="2">
        <f>SUMIFS(DataRegularSeason20242025!$AA$3:$AA$1315,DataRegularSeason20242025!$B$3:$B$1315, "&lt;=" &amp; $A148, DataRegularSeason20242025!$D$3:$D$1315, AD$1)+SUMIFS(DataRegularSeason20242025!$AB$3:$AB$1315,DataRegularSeason20242025!$B$3:$B$1315, "&lt;=" &amp; $A148, DataRegularSeason20242025!$E$3:$E$1315, AD$1)</f>
        <v>50</v>
      </c>
      <c r="AE148" s="2">
        <f>SUMIFS(DataRegularSeason20242025!$AA$3:$AA$1315,DataRegularSeason20242025!$B$3:$B$1315, "&lt;=" &amp; $A148, DataRegularSeason20242025!$D$3:$D$1315, AE$1)+SUMIFS(DataRegularSeason20242025!$AB$3:$AB$1315,DataRegularSeason20242025!$B$3:$B$1315, "&lt;=" &amp; $A148, DataRegularSeason20242025!$E$3:$E$1315, AE$1)</f>
        <v>64</v>
      </c>
      <c r="AF148" s="2">
        <f>SUMIFS(DataRegularSeason20242025!$AA$3:$AA$1315,DataRegularSeason20242025!$B$3:$B$1315, "&lt;=" &amp; $A148, DataRegularSeason20242025!$D$3:$D$1315, AF$1)+SUMIFS(DataRegularSeason20242025!$AB$3:$AB$1315,DataRegularSeason20242025!$B$3:$B$1315, "&lt;=" &amp; $A148, DataRegularSeason20242025!$E$3:$E$1315, AF$1)</f>
        <v>69</v>
      </c>
      <c r="AG148" s="2">
        <f>SUMIFS(DataRegularSeason20242025!$AA$3:$AA$1315,DataRegularSeason20242025!$B$3:$B$1315, "&lt;=" &amp; $A148, DataRegularSeason20242025!$D$3:$D$1315, AG$1)+SUMIFS(DataRegularSeason20242025!$AB$3:$AB$1315,DataRegularSeason20242025!$B$3:$B$1315, "&lt;=" &amp; $A148, DataRegularSeason20242025!$E$3:$E$1315, AG$1)</f>
        <v>71</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46</v>
      </c>
      <c r="C149" s="2">
        <f>SUMIFS(DataRegularSeason20242025!$AA$3:$AA$1315,DataRegularSeason20242025!$B$3:$B$1315, "&lt;=" &amp; $A149, DataRegularSeason20242025!$D$3:$D$1315, C$1)+SUMIFS(DataRegularSeason20242025!$AB$3:$AB$1315,DataRegularSeason20242025!$B$3:$B$1315, "&lt;=" &amp; $A149, DataRegularSeason20242025!$E$3:$E$1315, C$1)</f>
        <v>56</v>
      </c>
      <c r="D149" s="2">
        <f>SUMIFS(DataRegularSeason20242025!$AA$3:$AA$1315,DataRegularSeason20242025!$B$3:$B$1315, "&lt;=" &amp; $A149, DataRegularSeason20242025!$D$3:$D$1315, D$1)+SUMIFS(DataRegularSeason20242025!$AB$3:$AB$1315,DataRegularSeason20242025!$B$3:$B$1315, "&lt;=" &amp; $A149, DataRegularSeason20242025!$E$3:$E$1315, D$1)</f>
        <v>41</v>
      </c>
      <c r="E149" s="2">
        <f>SUMIFS(DataRegularSeason20242025!$AA$3:$AA$1315,DataRegularSeason20242025!$B$3:$B$1315, "&lt;=" &amp; $A149, DataRegularSeason20242025!$D$3:$D$1315, E$1)+SUMIFS(DataRegularSeason20242025!$AB$3:$AB$1315,DataRegularSeason20242025!$B$3:$B$1315, "&lt;=" &amp; $A149, DataRegularSeason20242025!$E$3:$E$1315, E$1)</f>
        <v>64</v>
      </c>
      <c r="F149" s="2">
        <f>SUMIFS(DataRegularSeason20242025!$AA$3:$AA$1315,DataRegularSeason20242025!$B$3:$B$1315, "&lt;=" &amp; $A149, DataRegularSeason20242025!$D$3:$D$1315, F$1)+SUMIFS(DataRegularSeason20242025!$AB$3:$AB$1315,DataRegularSeason20242025!$B$3:$B$1315, "&lt;=" &amp; $A149, DataRegularSeason20242025!$E$3:$E$1315, F$1)</f>
        <v>55</v>
      </c>
      <c r="G149" s="2">
        <f>SUMIFS(DataRegularSeason20242025!$AA$3:$AA$1315,DataRegularSeason20242025!$B$3:$B$1315, "&lt;=" &amp; $A149, DataRegularSeason20242025!$D$3:$D$1315, G$1)+SUMIFS(DataRegularSeason20242025!$AB$3:$AB$1315,DataRegularSeason20242025!$B$3:$B$1315, "&lt;=" &amp; $A149, DataRegularSeason20242025!$E$3:$E$1315, G$1)</f>
        <v>55</v>
      </c>
      <c r="H149" s="2">
        <f>SUMIFS(DataRegularSeason20242025!$AA$3:$AA$1315,DataRegularSeason20242025!$B$3:$B$1315, "&lt;=" &amp; $A149, DataRegularSeason20242025!$D$3:$D$1315, H$1)+SUMIFS(DataRegularSeason20242025!$AB$3:$AB$1315,DataRegularSeason20242025!$B$3:$B$1315, "&lt;=" &amp; $A149, DataRegularSeason20242025!$E$3:$E$1315, H$1)</f>
        <v>35</v>
      </c>
      <c r="I149" s="2">
        <f>SUMIFS(DataRegularSeason20242025!$AA$3:$AA$1315,DataRegularSeason20242025!$B$3:$B$1315, "&lt;=" &amp; $A149, DataRegularSeason20242025!$D$3:$D$1315, I$1)+SUMIFS(DataRegularSeason20242025!$AB$3:$AB$1315,DataRegularSeason20242025!$B$3:$B$1315, "&lt;=" &amp; $A149, DataRegularSeason20242025!$E$3:$E$1315, I$1)</f>
        <v>58</v>
      </c>
      <c r="J149" s="2">
        <f>SUMIFS(DataRegularSeason20242025!$AA$3:$AA$1315,DataRegularSeason20242025!$B$3:$B$1315, "&lt;=" &amp; $A149, DataRegularSeason20242025!$D$3:$D$1315, J$1)+SUMIFS(DataRegularSeason20242025!$AB$3:$AB$1315,DataRegularSeason20242025!$B$3:$B$1315, "&lt;=" &amp; $A149, DataRegularSeason20242025!$E$3:$E$1315, J$1)</f>
        <v>63</v>
      </c>
      <c r="K149" s="2">
        <f>SUMIFS(DataRegularSeason20242025!$AA$3:$AA$1315,DataRegularSeason20242025!$B$3:$B$1315, "&lt;=" &amp; $A149, DataRegularSeason20242025!$D$3:$D$1315, K$1)+SUMIFS(DataRegularSeason20242025!$AB$3:$AB$1315,DataRegularSeason20242025!$B$3:$B$1315, "&lt;=" &amp; $A149, DataRegularSeason20242025!$E$3:$E$1315, K$1)</f>
        <v>51</v>
      </c>
      <c r="L149" s="2">
        <f>SUMIFS(DataRegularSeason20242025!$AA$3:$AA$1315,DataRegularSeason20242025!$B$3:$B$1315, "&lt;=" &amp; $A149, DataRegularSeason20242025!$D$3:$D$1315, L$1)+SUMIFS(DataRegularSeason20242025!$AB$3:$AB$1315,DataRegularSeason20242025!$B$3:$B$1315, "&lt;=" &amp; $A149, DataRegularSeason20242025!$E$3:$E$1315, L$1)</f>
        <v>65</v>
      </c>
      <c r="M149" s="2">
        <f>SUMIFS(DataRegularSeason20242025!$AA$3:$AA$1315,DataRegularSeason20242025!$B$3:$B$1315, "&lt;=" &amp; $A149, DataRegularSeason20242025!$D$3:$D$1315, M$1)+SUMIFS(DataRegularSeason20242025!$AB$3:$AB$1315,DataRegularSeason20242025!$B$3:$B$1315, "&lt;=" &amp; $A149, DataRegularSeason20242025!$E$3:$E$1315, M$1)</f>
        <v>59</v>
      </c>
      <c r="N149" s="2">
        <f>SUMIFS(DataRegularSeason20242025!$AA$3:$AA$1315,DataRegularSeason20242025!$B$3:$B$1315, "&lt;=" &amp; $A149, DataRegularSeason20242025!$D$3:$D$1315, N$1)+SUMIFS(DataRegularSeason20242025!$AB$3:$AB$1315,DataRegularSeason20242025!$B$3:$B$1315, "&lt;=" &amp; $A149, DataRegularSeason20242025!$E$3:$E$1315, N$1)</f>
        <v>58</v>
      </c>
      <c r="O149" s="2">
        <f>SUMIFS(DataRegularSeason20242025!$AA$3:$AA$1315,DataRegularSeason20242025!$B$3:$B$1315, "&lt;=" &amp; $A149, DataRegularSeason20242025!$D$3:$D$1315, O$1)+SUMIFS(DataRegularSeason20242025!$AB$3:$AB$1315,DataRegularSeason20242025!$B$3:$B$1315, "&lt;=" &amp; $A149, DataRegularSeason20242025!$E$3:$E$1315, O$1)</f>
        <v>60</v>
      </c>
      <c r="P149" s="2">
        <f>SUMIFS(DataRegularSeason20242025!$AA$3:$AA$1315,DataRegularSeason20242025!$B$3:$B$1315, "&lt;=" &amp; $A149, DataRegularSeason20242025!$D$3:$D$1315, P$1)+SUMIFS(DataRegularSeason20242025!$AB$3:$AB$1315,DataRegularSeason20242025!$B$3:$B$1315, "&lt;=" &amp; $A149, DataRegularSeason20242025!$E$3:$E$1315, P$1)</f>
        <v>53</v>
      </c>
      <c r="Q149" s="2">
        <f>SUMIFS(DataRegularSeason20242025!$AA$3:$AA$1315,DataRegularSeason20242025!$B$3:$B$1315, "&lt;=" &amp; $A149, DataRegularSeason20242025!$D$3:$D$1315, Q$1)+SUMIFS(DataRegularSeason20242025!$AB$3:$AB$1315,DataRegularSeason20242025!$B$3:$B$1315, "&lt;=" &amp; $A149, DataRegularSeason20242025!$E$3:$E$1315, Q$1)</f>
        <v>62</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49</v>
      </c>
      <c r="T149" s="2">
        <f>SUMIFS(DataRegularSeason20242025!$AA$3:$AA$1315,DataRegularSeason20242025!$B$3:$B$1315, "&lt;=" &amp; $A149, DataRegularSeason20242025!$D$3:$D$1315, T$1)+SUMIFS(DataRegularSeason20242025!$AB$3:$AB$1315,DataRegularSeason20242025!$B$3:$B$1315, "&lt;=" &amp; $A149, DataRegularSeason20242025!$E$3:$E$1315, T$1)</f>
        <v>52</v>
      </c>
      <c r="U149" s="2">
        <f>SUMIFS(DataRegularSeason20242025!$AA$3:$AA$1315,DataRegularSeason20242025!$B$3:$B$1315, "&lt;=" &amp; $A149, DataRegularSeason20242025!$D$3:$D$1315, U$1)+SUMIFS(DataRegularSeason20242025!$AB$3:$AB$1315,DataRegularSeason20242025!$B$3:$B$1315, "&lt;=" &amp; $A149, DataRegularSeason20242025!$E$3:$E$1315, U$1)</f>
        <v>54</v>
      </c>
      <c r="V149" s="2">
        <f>SUMIFS(DataRegularSeason20242025!$AA$3:$AA$1315,DataRegularSeason20242025!$B$3:$B$1315, "&lt;=" &amp; $A149, DataRegularSeason20242025!$D$3:$D$1315, V$1)+SUMIFS(DataRegularSeason20242025!$AB$3:$AB$1315,DataRegularSeason20242025!$B$3:$B$1315, "&lt;=" &amp; $A149, DataRegularSeason20242025!$E$3:$E$1315, V$1)</f>
        <v>50</v>
      </c>
      <c r="W149" s="2">
        <f>SUMIFS(DataRegularSeason20242025!$AA$3:$AA$1315,DataRegularSeason20242025!$B$3:$B$1315, "&lt;=" &amp; $A149, DataRegularSeason20242025!$D$3:$D$1315, W$1)+SUMIFS(DataRegularSeason20242025!$AB$3:$AB$1315,DataRegularSeason20242025!$B$3:$B$1315, "&lt;=" &amp; $A149, DataRegularSeason20242025!$E$3:$E$1315, W$1)</f>
        <v>48</v>
      </c>
      <c r="X149" s="2">
        <f>SUMIFS(DataRegularSeason20242025!$AA$3:$AA$1315,DataRegularSeason20242025!$B$3:$B$1315, "&lt;=" &amp; $A149, DataRegularSeason20242025!$D$3:$D$1315, X$1)+SUMIFS(DataRegularSeason20242025!$AB$3:$AB$1315,DataRegularSeason20242025!$B$3:$B$1315, "&lt;=" &amp; $A149, DataRegularSeason20242025!$E$3:$E$1315, X$1)</f>
        <v>47</v>
      </c>
      <c r="Y149" s="2">
        <f>SUMIFS(DataRegularSeason20242025!$AA$3:$AA$1315,DataRegularSeason20242025!$B$3:$B$1315, "&lt;=" &amp; $A149, DataRegularSeason20242025!$D$3:$D$1315, Y$1)+SUMIFS(DataRegularSeason20242025!$AB$3:$AB$1315,DataRegularSeason20242025!$B$3:$B$1315, "&lt;=" &amp; $A149, DataRegularSeason20242025!$E$3:$E$1315, Y$1)</f>
        <v>34</v>
      </c>
      <c r="Z149" s="2">
        <f>SUMIFS(DataRegularSeason20242025!$AA$3:$AA$1315,DataRegularSeason20242025!$B$3:$B$1315, "&lt;=" &amp; $A149, DataRegularSeason20242025!$D$3:$D$1315, Z$1)+SUMIFS(DataRegularSeason20242025!$AB$3:$AB$1315,DataRegularSeason20242025!$B$3:$B$1315, "&lt;=" &amp; $A149, DataRegularSeason20242025!$E$3:$E$1315, Z$1)</f>
        <v>50</v>
      </c>
      <c r="AA149" s="2">
        <f>SUMIFS(DataRegularSeason20242025!$AA$3:$AA$1315,DataRegularSeason20242025!$B$3:$B$1315, "&lt;=" &amp; $A149, DataRegularSeason20242025!$D$3:$D$1315, AA$1)+SUMIFS(DataRegularSeason20242025!$AB$3:$AB$1315,DataRegularSeason20242025!$B$3:$B$1315, "&lt;=" &amp; $A149, DataRegularSeason20242025!$E$3:$E$1315, AA$1)</f>
        <v>55</v>
      </c>
      <c r="AB149" s="2">
        <f>SUMIFS(DataRegularSeason20242025!$AA$3:$AA$1315,DataRegularSeason20242025!$B$3:$B$1315, "&lt;=" &amp; $A149, DataRegularSeason20242025!$D$3:$D$1315, AB$1)+SUMIFS(DataRegularSeason20242025!$AB$3:$AB$1315,DataRegularSeason20242025!$B$3:$B$1315, "&lt;=" &amp; $A149, DataRegularSeason20242025!$E$3:$E$1315, AB$1)</f>
        <v>62</v>
      </c>
      <c r="AC149" s="2">
        <f>SUMIFS(DataRegularSeason20242025!$AA$3:$AA$1315,DataRegularSeason20242025!$B$3:$B$1315, "&lt;=" &amp; $A149, DataRegularSeason20242025!$D$3:$D$1315, AC$1)+SUMIFS(DataRegularSeason20242025!$AB$3:$AB$1315,DataRegularSeason20242025!$B$3:$B$1315, "&lt;=" &amp; $A149, DataRegularSeason20242025!$E$3:$E$1315, AC$1)</f>
        <v>49</v>
      </c>
      <c r="AD149" s="2">
        <f>SUMIFS(DataRegularSeason20242025!$AA$3:$AA$1315,DataRegularSeason20242025!$B$3:$B$1315, "&lt;=" &amp; $A149, DataRegularSeason20242025!$D$3:$D$1315, AD$1)+SUMIFS(DataRegularSeason20242025!$AB$3:$AB$1315,DataRegularSeason20242025!$B$3:$B$1315, "&lt;=" &amp; $A149, DataRegularSeason20242025!$E$3:$E$1315, AD$1)</f>
        <v>50</v>
      </c>
      <c r="AE149" s="2">
        <f>SUMIFS(DataRegularSeason20242025!$AA$3:$AA$1315,DataRegularSeason20242025!$B$3:$B$1315, "&lt;=" &amp; $A149, DataRegularSeason20242025!$D$3:$D$1315, AE$1)+SUMIFS(DataRegularSeason20242025!$AB$3:$AB$1315,DataRegularSeason20242025!$B$3:$B$1315, "&lt;=" &amp; $A149, DataRegularSeason20242025!$E$3:$E$1315, AE$1)</f>
        <v>64</v>
      </c>
      <c r="AF149" s="2">
        <f>SUMIFS(DataRegularSeason20242025!$AA$3:$AA$1315,DataRegularSeason20242025!$B$3:$B$1315, "&lt;=" &amp; $A149, DataRegularSeason20242025!$D$3:$D$1315, AF$1)+SUMIFS(DataRegularSeason20242025!$AB$3:$AB$1315,DataRegularSeason20242025!$B$3:$B$1315, "&lt;=" &amp; $A149, DataRegularSeason20242025!$E$3:$E$1315, AF$1)</f>
        <v>69</v>
      </c>
      <c r="AG149" s="2">
        <f>SUMIFS(DataRegularSeason20242025!$AA$3:$AA$1315,DataRegularSeason20242025!$B$3:$B$1315, "&lt;=" &amp; $A149, DataRegularSeason20242025!$D$3:$D$1315, AG$1)+SUMIFS(DataRegularSeason20242025!$AB$3:$AB$1315,DataRegularSeason20242025!$B$3:$B$1315, "&lt;=" &amp; $A149, DataRegularSeason20242025!$E$3:$E$1315, AG$1)</f>
        <v>71</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46</v>
      </c>
      <c r="C150" s="2">
        <f>SUMIFS(DataRegularSeason20242025!$AA$3:$AA$1315,DataRegularSeason20242025!$B$3:$B$1315, "&lt;=" &amp; $A150, DataRegularSeason20242025!$D$3:$D$1315, C$1)+SUMIFS(DataRegularSeason20242025!$AB$3:$AB$1315,DataRegularSeason20242025!$B$3:$B$1315, "&lt;=" &amp; $A150, DataRegularSeason20242025!$E$3:$E$1315, C$1)</f>
        <v>56</v>
      </c>
      <c r="D150" s="2">
        <f>SUMIFS(DataRegularSeason20242025!$AA$3:$AA$1315,DataRegularSeason20242025!$B$3:$B$1315, "&lt;=" &amp; $A150, DataRegularSeason20242025!$D$3:$D$1315, D$1)+SUMIFS(DataRegularSeason20242025!$AB$3:$AB$1315,DataRegularSeason20242025!$B$3:$B$1315, "&lt;=" &amp; $A150, DataRegularSeason20242025!$E$3:$E$1315, D$1)</f>
        <v>41</v>
      </c>
      <c r="E150" s="2">
        <f>SUMIFS(DataRegularSeason20242025!$AA$3:$AA$1315,DataRegularSeason20242025!$B$3:$B$1315, "&lt;=" &amp; $A150, DataRegularSeason20242025!$D$3:$D$1315, E$1)+SUMIFS(DataRegularSeason20242025!$AB$3:$AB$1315,DataRegularSeason20242025!$B$3:$B$1315, "&lt;=" &amp; $A150, DataRegularSeason20242025!$E$3:$E$1315, E$1)</f>
        <v>64</v>
      </c>
      <c r="F150" s="2">
        <f>SUMIFS(DataRegularSeason20242025!$AA$3:$AA$1315,DataRegularSeason20242025!$B$3:$B$1315, "&lt;=" &amp; $A150, DataRegularSeason20242025!$D$3:$D$1315, F$1)+SUMIFS(DataRegularSeason20242025!$AB$3:$AB$1315,DataRegularSeason20242025!$B$3:$B$1315, "&lt;=" &amp; $A150, DataRegularSeason20242025!$E$3:$E$1315, F$1)</f>
        <v>55</v>
      </c>
      <c r="G150" s="2">
        <f>SUMIFS(DataRegularSeason20242025!$AA$3:$AA$1315,DataRegularSeason20242025!$B$3:$B$1315, "&lt;=" &amp; $A150, DataRegularSeason20242025!$D$3:$D$1315, G$1)+SUMIFS(DataRegularSeason20242025!$AB$3:$AB$1315,DataRegularSeason20242025!$B$3:$B$1315, "&lt;=" &amp; $A150, DataRegularSeason20242025!$E$3:$E$1315, G$1)</f>
        <v>55</v>
      </c>
      <c r="H150" s="2">
        <f>SUMIFS(DataRegularSeason20242025!$AA$3:$AA$1315,DataRegularSeason20242025!$B$3:$B$1315, "&lt;=" &amp; $A150, DataRegularSeason20242025!$D$3:$D$1315, H$1)+SUMIFS(DataRegularSeason20242025!$AB$3:$AB$1315,DataRegularSeason20242025!$B$3:$B$1315, "&lt;=" &amp; $A150, DataRegularSeason20242025!$E$3:$E$1315, H$1)</f>
        <v>35</v>
      </c>
      <c r="I150" s="2">
        <f>SUMIFS(DataRegularSeason20242025!$AA$3:$AA$1315,DataRegularSeason20242025!$B$3:$B$1315, "&lt;=" &amp; $A150, DataRegularSeason20242025!$D$3:$D$1315, I$1)+SUMIFS(DataRegularSeason20242025!$AB$3:$AB$1315,DataRegularSeason20242025!$B$3:$B$1315, "&lt;=" &amp; $A150, DataRegularSeason20242025!$E$3:$E$1315, I$1)</f>
        <v>58</v>
      </c>
      <c r="J150" s="2">
        <f>SUMIFS(DataRegularSeason20242025!$AA$3:$AA$1315,DataRegularSeason20242025!$B$3:$B$1315, "&lt;=" &amp; $A150, DataRegularSeason20242025!$D$3:$D$1315, J$1)+SUMIFS(DataRegularSeason20242025!$AB$3:$AB$1315,DataRegularSeason20242025!$B$3:$B$1315, "&lt;=" &amp; $A150, DataRegularSeason20242025!$E$3:$E$1315, J$1)</f>
        <v>63</v>
      </c>
      <c r="K150" s="2">
        <f>SUMIFS(DataRegularSeason20242025!$AA$3:$AA$1315,DataRegularSeason20242025!$B$3:$B$1315, "&lt;=" &amp; $A150, DataRegularSeason20242025!$D$3:$D$1315, K$1)+SUMIFS(DataRegularSeason20242025!$AB$3:$AB$1315,DataRegularSeason20242025!$B$3:$B$1315, "&lt;=" &amp; $A150, DataRegularSeason20242025!$E$3:$E$1315, K$1)</f>
        <v>51</v>
      </c>
      <c r="L150" s="2">
        <f>SUMIFS(DataRegularSeason20242025!$AA$3:$AA$1315,DataRegularSeason20242025!$B$3:$B$1315, "&lt;=" &amp; $A150, DataRegularSeason20242025!$D$3:$D$1315, L$1)+SUMIFS(DataRegularSeason20242025!$AB$3:$AB$1315,DataRegularSeason20242025!$B$3:$B$1315, "&lt;=" &amp; $A150, DataRegularSeason20242025!$E$3:$E$1315, L$1)</f>
        <v>65</v>
      </c>
      <c r="M150" s="2">
        <f>SUMIFS(DataRegularSeason20242025!$AA$3:$AA$1315,DataRegularSeason20242025!$B$3:$B$1315, "&lt;=" &amp; $A150, DataRegularSeason20242025!$D$3:$D$1315, M$1)+SUMIFS(DataRegularSeason20242025!$AB$3:$AB$1315,DataRegularSeason20242025!$B$3:$B$1315, "&lt;=" &amp; $A150, DataRegularSeason20242025!$E$3:$E$1315, M$1)</f>
        <v>59</v>
      </c>
      <c r="N150" s="2">
        <f>SUMIFS(DataRegularSeason20242025!$AA$3:$AA$1315,DataRegularSeason20242025!$B$3:$B$1315, "&lt;=" &amp; $A150, DataRegularSeason20242025!$D$3:$D$1315, N$1)+SUMIFS(DataRegularSeason20242025!$AB$3:$AB$1315,DataRegularSeason20242025!$B$3:$B$1315, "&lt;=" &amp; $A150, DataRegularSeason20242025!$E$3:$E$1315, N$1)</f>
        <v>58</v>
      </c>
      <c r="O150" s="2">
        <f>SUMIFS(DataRegularSeason20242025!$AA$3:$AA$1315,DataRegularSeason20242025!$B$3:$B$1315, "&lt;=" &amp; $A150, DataRegularSeason20242025!$D$3:$D$1315, O$1)+SUMIFS(DataRegularSeason20242025!$AB$3:$AB$1315,DataRegularSeason20242025!$B$3:$B$1315, "&lt;=" &amp; $A150, DataRegularSeason20242025!$E$3:$E$1315, O$1)</f>
        <v>60</v>
      </c>
      <c r="P150" s="2">
        <f>SUMIFS(DataRegularSeason20242025!$AA$3:$AA$1315,DataRegularSeason20242025!$B$3:$B$1315, "&lt;=" &amp; $A150, DataRegularSeason20242025!$D$3:$D$1315, P$1)+SUMIFS(DataRegularSeason20242025!$AB$3:$AB$1315,DataRegularSeason20242025!$B$3:$B$1315, "&lt;=" &amp; $A150, DataRegularSeason20242025!$E$3:$E$1315, P$1)</f>
        <v>53</v>
      </c>
      <c r="Q150" s="2">
        <f>SUMIFS(DataRegularSeason20242025!$AA$3:$AA$1315,DataRegularSeason20242025!$B$3:$B$1315, "&lt;=" &amp; $A150, DataRegularSeason20242025!$D$3:$D$1315, Q$1)+SUMIFS(DataRegularSeason20242025!$AB$3:$AB$1315,DataRegularSeason20242025!$B$3:$B$1315, "&lt;=" &amp; $A150, DataRegularSeason20242025!$E$3:$E$1315, Q$1)</f>
        <v>62</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49</v>
      </c>
      <c r="T150" s="2">
        <f>SUMIFS(DataRegularSeason20242025!$AA$3:$AA$1315,DataRegularSeason20242025!$B$3:$B$1315, "&lt;=" &amp; $A150, DataRegularSeason20242025!$D$3:$D$1315, T$1)+SUMIFS(DataRegularSeason20242025!$AB$3:$AB$1315,DataRegularSeason20242025!$B$3:$B$1315, "&lt;=" &amp; $A150, DataRegularSeason20242025!$E$3:$E$1315, T$1)</f>
        <v>52</v>
      </c>
      <c r="U150" s="2">
        <f>SUMIFS(DataRegularSeason20242025!$AA$3:$AA$1315,DataRegularSeason20242025!$B$3:$B$1315, "&lt;=" &amp; $A150, DataRegularSeason20242025!$D$3:$D$1315, U$1)+SUMIFS(DataRegularSeason20242025!$AB$3:$AB$1315,DataRegularSeason20242025!$B$3:$B$1315, "&lt;=" &amp; $A150, DataRegularSeason20242025!$E$3:$E$1315, U$1)</f>
        <v>54</v>
      </c>
      <c r="V150" s="2">
        <f>SUMIFS(DataRegularSeason20242025!$AA$3:$AA$1315,DataRegularSeason20242025!$B$3:$B$1315, "&lt;=" &amp; $A150, DataRegularSeason20242025!$D$3:$D$1315, V$1)+SUMIFS(DataRegularSeason20242025!$AB$3:$AB$1315,DataRegularSeason20242025!$B$3:$B$1315, "&lt;=" &amp; $A150, DataRegularSeason20242025!$E$3:$E$1315, V$1)</f>
        <v>50</v>
      </c>
      <c r="W150" s="2">
        <f>SUMIFS(DataRegularSeason20242025!$AA$3:$AA$1315,DataRegularSeason20242025!$B$3:$B$1315, "&lt;=" &amp; $A150, DataRegularSeason20242025!$D$3:$D$1315, W$1)+SUMIFS(DataRegularSeason20242025!$AB$3:$AB$1315,DataRegularSeason20242025!$B$3:$B$1315, "&lt;=" &amp; $A150, DataRegularSeason20242025!$E$3:$E$1315, W$1)</f>
        <v>48</v>
      </c>
      <c r="X150" s="2">
        <f>SUMIFS(DataRegularSeason20242025!$AA$3:$AA$1315,DataRegularSeason20242025!$B$3:$B$1315, "&lt;=" &amp; $A150, DataRegularSeason20242025!$D$3:$D$1315, X$1)+SUMIFS(DataRegularSeason20242025!$AB$3:$AB$1315,DataRegularSeason20242025!$B$3:$B$1315, "&lt;=" &amp; $A150, DataRegularSeason20242025!$E$3:$E$1315, X$1)</f>
        <v>47</v>
      </c>
      <c r="Y150" s="2">
        <f>SUMIFS(DataRegularSeason20242025!$AA$3:$AA$1315,DataRegularSeason20242025!$B$3:$B$1315, "&lt;=" &amp; $A150, DataRegularSeason20242025!$D$3:$D$1315, Y$1)+SUMIFS(DataRegularSeason20242025!$AB$3:$AB$1315,DataRegularSeason20242025!$B$3:$B$1315, "&lt;=" &amp; $A150, DataRegularSeason20242025!$E$3:$E$1315, Y$1)</f>
        <v>34</v>
      </c>
      <c r="Z150" s="2">
        <f>SUMIFS(DataRegularSeason20242025!$AA$3:$AA$1315,DataRegularSeason20242025!$B$3:$B$1315, "&lt;=" &amp; $A150, DataRegularSeason20242025!$D$3:$D$1315, Z$1)+SUMIFS(DataRegularSeason20242025!$AB$3:$AB$1315,DataRegularSeason20242025!$B$3:$B$1315, "&lt;=" &amp; $A150, DataRegularSeason20242025!$E$3:$E$1315, Z$1)</f>
        <v>50</v>
      </c>
      <c r="AA150" s="2">
        <f>SUMIFS(DataRegularSeason20242025!$AA$3:$AA$1315,DataRegularSeason20242025!$B$3:$B$1315, "&lt;=" &amp; $A150, DataRegularSeason20242025!$D$3:$D$1315, AA$1)+SUMIFS(DataRegularSeason20242025!$AB$3:$AB$1315,DataRegularSeason20242025!$B$3:$B$1315, "&lt;=" &amp; $A150, DataRegularSeason20242025!$E$3:$E$1315, AA$1)</f>
        <v>55</v>
      </c>
      <c r="AB150" s="2">
        <f>SUMIFS(DataRegularSeason20242025!$AA$3:$AA$1315,DataRegularSeason20242025!$B$3:$B$1315, "&lt;=" &amp; $A150, DataRegularSeason20242025!$D$3:$D$1315, AB$1)+SUMIFS(DataRegularSeason20242025!$AB$3:$AB$1315,DataRegularSeason20242025!$B$3:$B$1315, "&lt;=" &amp; $A150, DataRegularSeason20242025!$E$3:$E$1315, AB$1)</f>
        <v>62</v>
      </c>
      <c r="AC150" s="2">
        <f>SUMIFS(DataRegularSeason20242025!$AA$3:$AA$1315,DataRegularSeason20242025!$B$3:$B$1315, "&lt;=" &amp; $A150, DataRegularSeason20242025!$D$3:$D$1315, AC$1)+SUMIFS(DataRegularSeason20242025!$AB$3:$AB$1315,DataRegularSeason20242025!$B$3:$B$1315, "&lt;=" &amp; $A150, DataRegularSeason20242025!$E$3:$E$1315, AC$1)</f>
        <v>49</v>
      </c>
      <c r="AD150" s="2">
        <f>SUMIFS(DataRegularSeason20242025!$AA$3:$AA$1315,DataRegularSeason20242025!$B$3:$B$1315, "&lt;=" &amp; $A150, DataRegularSeason20242025!$D$3:$D$1315, AD$1)+SUMIFS(DataRegularSeason20242025!$AB$3:$AB$1315,DataRegularSeason20242025!$B$3:$B$1315, "&lt;=" &amp; $A150, DataRegularSeason20242025!$E$3:$E$1315, AD$1)</f>
        <v>50</v>
      </c>
      <c r="AE150" s="2">
        <f>SUMIFS(DataRegularSeason20242025!$AA$3:$AA$1315,DataRegularSeason20242025!$B$3:$B$1315, "&lt;=" &amp; $A150, DataRegularSeason20242025!$D$3:$D$1315, AE$1)+SUMIFS(DataRegularSeason20242025!$AB$3:$AB$1315,DataRegularSeason20242025!$B$3:$B$1315, "&lt;=" &amp; $A150, DataRegularSeason20242025!$E$3:$E$1315, AE$1)</f>
        <v>64</v>
      </c>
      <c r="AF150" s="2">
        <f>SUMIFS(DataRegularSeason20242025!$AA$3:$AA$1315,DataRegularSeason20242025!$B$3:$B$1315, "&lt;=" &amp; $A150, DataRegularSeason20242025!$D$3:$D$1315, AF$1)+SUMIFS(DataRegularSeason20242025!$AB$3:$AB$1315,DataRegularSeason20242025!$B$3:$B$1315, "&lt;=" &amp; $A150, DataRegularSeason20242025!$E$3:$E$1315, AF$1)</f>
        <v>69</v>
      </c>
      <c r="AG150" s="2">
        <f>SUMIFS(DataRegularSeason20242025!$AA$3:$AA$1315,DataRegularSeason20242025!$B$3:$B$1315, "&lt;=" &amp; $A150, DataRegularSeason20242025!$D$3:$D$1315, AG$1)+SUMIFS(DataRegularSeason20242025!$AB$3:$AB$1315,DataRegularSeason20242025!$B$3:$B$1315, "&lt;=" &amp; $A150, DataRegularSeason20242025!$E$3:$E$1315, AG$1)</f>
        <v>71</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46</v>
      </c>
      <c r="C151" s="2">
        <f>SUMIFS(DataRegularSeason20242025!$AA$3:$AA$1315,DataRegularSeason20242025!$B$3:$B$1315, "&lt;=" &amp; $A151, DataRegularSeason20242025!$D$3:$D$1315, C$1)+SUMIFS(DataRegularSeason20242025!$AB$3:$AB$1315,DataRegularSeason20242025!$B$3:$B$1315, "&lt;=" &amp; $A151, DataRegularSeason20242025!$E$3:$E$1315, C$1)</f>
        <v>56</v>
      </c>
      <c r="D151" s="2">
        <f>SUMIFS(DataRegularSeason20242025!$AA$3:$AA$1315,DataRegularSeason20242025!$B$3:$B$1315, "&lt;=" &amp; $A151, DataRegularSeason20242025!$D$3:$D$1315, D$1)+SUMIFS(DataRegularSeason20242025!$AB$3:$AB$1315,DataRegularSeason20242025!$B$3:$B$1315, "&lt;=" &amp; $A151, DataRegularSeason20242025!$E$3:$E$1315, D$1)</f>
        <v>41</v>
      </c>
      <c r="E151" s="2">
        <f>SUMIFS(DataRegularSeason20242025!$AA$3:$AA$1315,DataRegularSeason20242025!$B$3:$B$1315, "&lt;=" &amp; $A151, DataRegularSeason20242025!$D$3:$D$1315, E$1)+SUMIFS(DataRegularSeason20242025!$AB$3:$AB$1315,DataRegularSeason20242025!$B$3:$B$1315, "&lt;=" &amp; $A151, DataRegularSeason20242025!$E$3:$E$1315, E$1)</f>
        <v>64</v>
      </c>
      <c r="F151" s="2">
        <f>SUMIFS(DataRegularSeason20242025!$AA$3:$AA$1315,DataRegularSeason20242025!$B$3:$B$1315, "&lt;=" &amp; $A151, DataRegularSeason20242025!$D$3:$D$1315, F$1)+SUMIFS(DataRegularSeason20242025!$AB$3:$AB$1315,DataRegularSeason20242025!$B$3:$B$1315, "&lt;=" &amp; $A151, DataRegularSeason20242025!$E$3:$E$1315, F$1)</f>
        <v>55</v>
      </c>
      <c r="G151" s="2">
        <f>SUMIFS(DataRegularSeason20242025!$AA$3:$AA$1315,DataRegularSeason20242025!$B$3:$B$1315, "&lt;=" &amp; $A151, DataRegularSeason20242025!$D$3:$D$1315, G$1)+SUMIFS(DataRegularSeason20242025!$AB$3:$AB$1315,DataRegularSeason20242025!$B$3:$B$1315, "&lt;=" &amp; $A151, DataRegularSeason20242025!$E$3:$E$1315, G$1)</f>
        <v>55</v>
      </c>
      <c r="H151" s="2">
        <f>SUMIFS(DataRegularSeason20242025!$AA$3:$AA$1315,DataRegularSeason20242025!$B$3:$B$1315, "&lt;=" &amp; $A151, DataRegularSeason20242025!$D$3:$D$1315, H$1)+SUMIFS(DataRegularSeason20242025!$AB$3:$AB$1315,DataRegularSeason20242025!$B$3:$B$1315, "&lt;=" &amp; $A151, DataRegularSeason20242025!$E$3:$E$1315, H$1)</f>
        <v>35</v>
      </c>
      <c r="I151" s="2">
        <f>SUMIFS(DataRegularSeason20242025!$AA$3:$AA$1315,DataRegularSeason20242025!$B$3:$B$1315, "&lt;=" &amp; $A151, DataRegularSeason20242025!$D$3:$D$1315, I$1)+SUMIFS(DataRegularSeason20242025!$AB$3:$AB$1315,DataRegularSeason20242025!$B$3:$B$1315, "&lt;=" &amp; $A151, DataRegularSeason20242025!$E$3:$E$1315, I$1)</f>
        <v>58</v>
      </c>
      <c r="J151" s="2">
        <f>SUMIFS(DataRegularSeason20242025!$AA$3:$AA$1315,DataRegularSeason20242025!$B$3:$B$1315, "&lt;=" &amp; $A151, DataRegularSeason20242025!$D$3:$D$1315, J$1)+SUMIFS(DataRegularSeason20242025!$AB$3:$AB$1315,DataRegularSeason20242025!$B$3:$B$1315, "&lt;=" &amp; $A151, DataRegularSeason20242025!$E$3:$E$1315, J$1)</f>
        <v>63</v>
      </c>
      <c r="K151" s="2">
        <f>SUMIFS(DataRegularSeason20242025!$AA$3:$AA$1315,DataRegularSeason20242025!$B$3:$B$1315, "&lt;=" &amp; $A151, DataRegularSeason20242025!$D$3:$D$1315, K$1)+SUMIFS(DataRegularSeason20242025!$AB$3:$AB$1315,DataRegularSeason20242025!$B$3:$B$1315, "&lt;=" &amp; $A151, DataRegularSeason20242025!$E$3:$E$1315, K$1)</f>
        <v>51</v>
      </c>
      <c r="L151" s="2">
        <f>SUMIFS(DataRegularSeason20242025!$AA$3:$AA$1315,DataRegularSeason20242025!$B$3:$B$1315, "&lt;=" &amp; $A151, DataRegularSeason20242025!$D$3:$D$1315, L$1)+SUMIFS(DataRegularSeason20242025!$AB$3:$AB$1315,DataRegularSeason20242025!$B$3:$B$1315, "&lt;=" &amp; $A151, DataRegularSeason20242025!$E$3:$E$1315, L$1)</f>
        <v>65</v>
      </c>
      <c r="M151" s="2">
        <f>SUMIFS(DataRegularSeason20242025!$AA$3:$AA$1315,DataRegularSeason20242025!$B$3:$B$1315, "&lt;=" &amp; $A151, DataRegularSeason20242025!$D$3:$D$1315, M$1)+SUMIFS(DataRegularSeason20242025!$AB$3:$AB$1315,DataRegularSeason20242025!$B$3:$B$1315, "&lt;=" &amp; $A151, DataRegularSeason20242025!$E$3:$E$1315, M$1)</f>
        <v>59</v>
      </c>
      <c r="N151" s="2">
        <f>SUMIFS(DataRegularSeason20242025!$AA$3:$AA$1315,DataRegularSeason20242025!$B$3:$B$1315, "&lt;=" &amp; $A151, DataRegularSeason20242025!$D$3:$D$1315, N$1)+SUMIFS(DataRegularSeason20242025!$AB$3:$AB$1315,DataRegularSeason20242025!$B$3:$B$1315, "&lt;=" &amp; $A151, DataRegularSeason20242025!$E$3:$E$1315, N$1)</f>
        <v>58</v>
      </c>
      <c r="O151" s="2">
        <f>SUMIFS(DataRegularSeason20242025!$AA$3:$AA$1315,DataRegularSeason20242025!$B$3:$B$1315, "&lt;=" &amp; $A151, DataRegularSeason20242025!$D$3:$D$1315, O$1)+SUMIFS(DataRegularSeason20242025!$AB$3:$AB$1315,DataRegularSeason20242025!$B$3:$B$1315, "&lt;=" &amp; $A151, DataRegularSeason20242025!$E$3:$E$1315, O$1)</f>
        <v>60</v>
      </c>
      <c r="P151" s="2">
        <f>SUMIFS(DataRegularSeason20242025!$AA$3:$AA$1315,DataRegularSeason20242025!$B$3:$B$1315, "&lt;=" &amp; $A151, DataRegularSeason20242025!$D$3:$D$1315, P$1)+SUMIFS(DataRegularSeason20242025!$AB$3:$AB$1315,DataRegularSeason20242025!$B$3:$B$1315, "&lt;=" &amp; $A151, DataRegularSeason20242025!$E$3:$E$1315, P$1)</f>
        <v>53</v>
      </c>
      <c r="Q151" s="2">
        <f>SUMIFS(DataRegularSeason20242025!$AA$3:$AA$1315,DataRegularSeason20242025!$B$3:$B$1315, "&lt;=" &amp; $A151, DataRegularSeason20242025!$D$3:$D$1315, Q$1)+SUMIFS(DataRegularSeason20242025!$AB$3:$AB$1315,DataRegularSeason20242025!$B$3:$B$1315, "&lt;=" &amp; $A151, DataRegularSeason20242025!$E$3:$E$1315, Q$1)</f>
        <v>62</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49</v>
      </c>
      <c r="T151" s="2">
        <f>SUMIFS(DataRegularSeason20242025!$AA$3:$AA$1315,DataRegularSeason20242025!$B$3:$B$1315, "&lt;=" &amp; $A151, DataRegularSeason20242025!$D$3:$D$1315, T$1)+SUMIFS(DataRegularSeason20242025!$AB$3:$AB$1315,DataRegularSeason20242025!$B$3:$B$1315, "&lt;=" &amp; $A151, DataRegularSeason20242025!$E$3:$E$1315, T$1)</f>
        <v>52</v>
      </c>
      <c r="U151" s="2">
        <f>SUMIFS(DataRegularSeason20242025!$AA$3:$AA$1315,DataRegularSeason20242025!$B$3:$B$1315, "&lt;=" &amp; $A151, DataRegularSeason20242025!$D$3:$D$1315, U$1)+SUMIFS(DataRegularSeason20242025!$AB$3:$AB$1315,DataRegularSeason20242025!$B$3:$B$1315, "&lt;=" &amp; $A151, DataRegularSeason20242025!$E$3:$E$1315, U$1)</f>
        <v>54</v>
      </c>
      <c r="V151" s="2">
        <f>SUMIFS(DataRegularSeason20242025!$AA$3:$AA$1315,DataRegularSeason20242025!$B$3:$B$1315, "&lt;=" &amp; $A151, DataRegularSeason20242025!$D$3:$D$1315, V$1)+SUMIFS(DataRegularSeason20242025!$AB$3:$AB$1315,DataRegularSeason20242025!$B$3:$B$1315, "&lt;=" &amp; $A151, DataRegularSeason20242025!$E$3:$E$1315, V$1)</f>
        <v>50</v>
      </c>
      <c r="W151" s="2">
        <f>SUMIFS(DataRegularSeason20242025!$AA$3:$AA$1315,DataRegularSeason20242025!$B$3:$B$1315, "&lt;=" &amp; $A151, DataRegularSeason20242025!$D$3:$D$1315, W$1)+SUMIFS(DataRegularSeason20242025!$AB$3:$AB$1315,DataRegularSeason20242025!$B$3:$B$1315, "&lt;=" &amp; $A151, DataRegularSeason20242025!$E$3:$E$1315, W$1)</f>
        <v>48</v>
      </c>
      <c r="X151" s="2">
        <f>SUMIFS(DataRegularSeason20242025!$AA$3:$AA$1315,DataRegularSeason20242025!$B$3:$B$1315, "&lt;=" &amp; $A151, DataRegularSeason20242025!$D$3:$D$1315, X$1)+SUMIFS(DataRegularSeason20242025!$AB$3:$AB$1315,DataRegularSeason20242025!$B$3:$B$1315, "&lt;=" &amp; $A151, DataRegularSeason20242025!$E$3:$E$1315, X$1)</f>
        <v>47</v>
      </c>
      <c r="Y151" s="2">
        <f>SUMIFS(DataRegularSeason20242025!$AA$3:$AA$1315,DataRegularSeason20242025!$B$3:$B$1315, "&lt;=" &amp; $A151, DataRegularSeason20242025!$D$3:$D$1315, Y$1)+SUMIFS(DataRegularSeason20242025!$AB$3:$AB$1315,DataRegularSeason20242025!$B$3:$B$1315, "&lt;=" &amp; $A151, DataRegularSeason20242025!$E$3:$E$1315, Y$1)</f>
        <v>34</v>
      </c>
      <c r="Z151" s="2">
        <f>SUMIFS(DataRegularSeason20242025!$AA$3:$AA$1315,DataRegularSeason20242025!$B$3:$B$1315, "&lt;=" &amp; $A151, DataRegularSeason20242025!$D$3:$D$1315, Z$1)+SUMIFS(DataRegularSeason20242025!$AB$3:$AB$1315,DataRegularSeason20242025!$B$3:$B$1315, "&lt;=" &amp; $A151, DataRegularSeason20242025!$E$3:$E$1315, Z$1)</f>
        <v>50</v>
      </c>
      <c r="AA151" s="2">
        <f>SUMIFS(DataRegularSeason20242025!$AA$3:$AA$1315,DataRegularSeason20242025!$B$3:$B$1315, "&lt;=" &amp; $A151, DataRegularSeason20242025!$D$3:$D$1315, AA$1)+SUMIFS(DataRegularSeason20242025!$AB$3:$AB$1315,DataRegularSeason20242025!$B$3:$B$1315, "&lt;=" &amp; $A151, DataRegularSeason20242025!$E$3:$E$1315, AA$1)</f>
        <v>55</v>
      </c>
      <c r="AB151" s="2">
        <f>SUMIFS(DataRegularSeason20242025!$AA$3:$AA$1315,DataRegularSeason20242025!$B$3:$B$1315, "&lt;=" &amp; $A151, DataRegularSeason20242025!$D$3:$D$1315, AB$1)+SUMIFS(DataRegularSeason20242025!$AB$3:$AB$1315,DataRegularSeason20242025!$B$3:$B$1315, "&lt;=" &amp; $A151, DataRegularSeason20242025!$E$3:$E$1315, AB$1)</f>
        <v>62</v>
      </c>
      <c r="AC151" s="2">
        <f>SUMIFS(DataRegularSeason20242025!$AA$3:$AA$1315,DataRegularSeason20242025!$B$3:$B$1315, "&lt;=" &amp; $A151, DataRegularSeason20242025!$D$3:$D$1315, AC$1)+SUMIFS(DataRegularSeason20242025!$AB$3:$AB$1315,DataRegularSeason20242025!$B$3:$B$1315, "&lt;=" &amp; $A151, DataRegularSeason20242025!$E$3:$E$1315, AC$1)</f>
        <v>49</v>
      </c>
      <c r="AD151" s="2">
        <f>SUMIFS(DataRegularSeason20242025!$AA$3:$AA$1315,DataRegularSeason20242025!$B$3:$B$1315, "&lt;=" &amp; $A151, DataRegularSeason20242025!$D$3:$D$1315, AD$1)+SUMIFS(DataRegularSeason20242025!$AB$3:$AB$1315,DataRegularSeason20242025!$B$3:$B$1315, "&lt;=" &amp; $A151, DataRegularSeason20242025!$E$3:$E$1315, AD$1)</f>
        <v>50</v>
      </c>
      <c r="AE151" s="2">
        <f>SUMIFS(DataRegularSeason20242025!$AA$3:$AA$1315,DataRegularSeason20242025!$B$3:$B$1315, "&lt;=" &amp; $A151, DataRegularSeason20242025!$D$3:$D$1315, AE$1)+SUMIFS(DataRegularSeason20242025!$AB$3:$AB$1315,DataRegularSeason20242025!$B$3:$B$1315, "&lt;=" &amp; $A151, DataRegularSeason20242025!$E$3:$E$1315, AE$1)</f>
        <v>64</v>
      </c>
      <c r="AF151" s="2">
        <f>SUMIFS(DataRegularSeason20242025!$AA$3:$AA$1315,DataRegularSeason20242025!$B$3:$B$1315, "&lt;=" &amp; $A151, DataRegularSeason20242025!$D$3:$D$1315, AF$1)+SUMIFS(DataRegularSeason20242025!$AB$3:$AB$1315,DataRegularSeason20242025!$B$3:$B$1315, "&lt;=" &amp; $A151, DataRegularSeason20242025!$E$3:$E$1315, AF$1)</f>
        <v>69</v>
      </c>
      <c r="AG151" s="2">
        <f>SUMIFS(DataRegularSeason20242025!$AA$3:$AA$1315,DataRegularSeason20242025!$B$3:$B$1315, "&lt;=" &amp; $A151, DataRegularSeason20242025!$D$3:$D$1315, AG$1)+SUMIFS(DataRegularSeason20242025!$AB$3:$AB$1315,DataRegularSeason20242025!$B$3:$B$1315, "&lt;=" &amp; $A151, DataRegularSeason20242025!$E$3:$E$1315, AG$1)</f>
        <v>71</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46</v>
      </c>
      <c r="C152" s="2">
        <f>SUMIFS(DataRegularSeason20242025!$AA$3:$AA$1315,DataRegularSeason20242025!$B$3:$B$1315, "&lt;=" &amp; $A152, DataRegularSeason20242025!$D$3:$D$1315, C$1)+SUMIFS(DataRegularSeason20242025!$AB$3:$AB$1315,DataRegularSeason20242025!$B$3:$B$1315, "&lt;=" &amp; $A152, DataRegularSeason20242025!$E$3:$E$1315, C$1)</f>
        <v>56</v>
      </c>
      <c r="D152" s="2">
        <f>SUMIFS(DataRegularSeason20242025!$AA$3:$AA$1315,DataRegularSeason20242025!$B$3:$B$1315, "&lt;=" &amp; $A152, DataRegularSeason20242025!$D$3:$D$1315, D$1)+SUMIFS(DataRegularSeason20242025!$AB$3:$AB$1315,DataRegularSeason20242025!$B$3:$B$1315, "&lt;=" &amp; $A152, DataRegularSeason20242025!$E$3:$E$1315, D$1)</f>
        <v>41</v>
      </c>
      <c r="E152" s="2">
        <f>SUMIFS(DataRegularSeason20242025!$AA$3:$AA$1315,DataRegularSeason20242025!$B$3:$B$1315, "&lt;=" &amp; $A152, DataRegularSeason20242025!$D$3:$D$1315, E$1)+SUMIFS(DataRegularSeason20242025!$AB$3:$AB$1315,DataRegularSeason20242025!$B$3:$B$1315, "&lt;=" &amp; $A152, DataRegularSeason20242025!$E$3:$E$1315, E$1)</f>
        <v>64</v>
      </c>
      <c r="F152" s="2">
        <f>SUMIFS(DataRegularSeason20242025!$AA$3:$AA$1315,DataRegularSeason20242025!$B$3:$B$1315, "&lt;=" &amp; $A152, DataRegularSeason20242025!$D$3:$D$1315, F$1)+SUMIFS(DataRegularSeason20242025!$AB$3:$AB$1315,DataRegularSeason20242025!$B$3:$B$1315, "&lt;=" &amp; $A152, DataRegularSeason20242025!$E$3:$E$1315, F$1)</f>
        <v>55</v>
      </c>
      <c r="G152" s="2">
        <f>SUMIFS(DataRegularSeason20242025!$AA$3:$AA$1315,DataRegularSeason20242025!$B$3:$B$1315, "&lt;=" &amp; $A152, DataRegularSeason20242025!$D$3:$D$1315, G$1)+SUMIFS(DataRegularSeason20242025!$AB$3:$AB$1315,DataRegularSeason20242025!$B$3:$B$1315, "&lt;=" &amp; $A152, DataRegularSeason20242025!$E$3:$E$1315, G$1)</f>
        <v>55</v>
      </c>
      <c r="H152" s="2">
        <f>SUMIFS(DataRegularSeason20242025!$AA$3:$AA$1315,DataRegularSeason20242025!$B$3:$B$1315, "&lt;=" &amp; $A152, DataRegularSeason20242025!$D$3:$D$1315, H$1)+SUMIFS(DataRegularSeason20242025!$AB$3:$AB$1315,DataRegularSeason20242025!$B$3:$B$1315, "&lt;=" &amp; $A152, DataRegularSeason20242025!$E$3:$E$1315, H$1)</f>
        <v>35</v>
      </c>
      <c r="I152" s="2">
        <f>SUMIFS(DataRegularSeason20242025!$AA$3:$AA$1315,DataRegularSeason20242025!$B$3:$B$1315, "&lt;=" &amp; $A152, DataRegularSeason20242025!$D$3:$D$1315, I$1)+SUMIFS(DataRegularSeason20242025!$AB$3:$AB$1315,DataRegularSeason20242025!$B$3:$B$1315, "&lt;=" &amp; $A152, DataRegularSeason20242025!$E$3:$E$1315, I$1)</f>
        <v>58</v>
      </c>
      <c r="J152" s="2">
        <f>SUMIFS(DataRegularSeason20242025!$AA$3:$AA$1315,DataRegularSeason20242025!$B$3:$B$1315, "&lt;=" &amp; $A152, DataRegularSeason20242025!$D$3:$D$1315, J$1)+SUMIFS(DataRegularSeason20242025!$AB$3:$AB$1315,DataRegularSeason20242025!$B$3:$B$1315, "&lt;=" &amp; $A152, DataRegularSeason20242025!$E$3:$E$1315, J$1)</f>
        <v>63</v>
      </c>
      <c r="K152" s="2">
        <f>SUMIFS(DataRegularSeason20242025!$AA$3:$AA$1315,DataRegularSeason20242025!$B$3:$B$1315, "&lt;=" &amp; $A152, DataRegularSeason20242025!$D$3:$D$1315, K$1)+SUMIFS(DataRegularSeason20242025!$AB$3:$AB$1315,DataRegularSeason20242025!$B$3:$B$1315, "&lt;=" &amp; $A152, DataRegularSeason20242025!$E$3:$E$1315, K$1)</f>
        <v>51</v>
      </c>
      <c r="L152" s="2">
        <f>SUMIFS(DataRegularSeason20242025!$AA$3:$AA$1315,DataRegularSeason20242025!$B$3:$B$1315, "&lt;=" &amp; $A152, DataRegularSeason20242025!$D$3:$D$1315, L$1)+SUMIFS(DataRegularSeason20242025!$AB$3:$AB$1315,DataRegularSeason20242025!$B$3:$B$1315, "&lt;=" &amp; $A152, DataRegularSeason20242025!$E$3:$E$1315, L$1)</f>
        <v>65</v>
      </c>
      <c r="M152" s="2">
        <f>SUMIFS(DataRegularSeason20242025!$AA$3:$AA$1315,DataRegularSeason20242025!$B$3:$B$1315, "&lt;=" &amp; $A152, DataRegularSeason20242025!$D$3:$D$1315, M$1)+SUMIFS(DataRegularSeason20242025!$AB$3:$AB$1315,DataRegularSeason20242025!$B$3:$B$1315, "&lt;=" &amp; $A152, DataRegularSeason20242025!$E$3:$E$1315, M$1)</f>
        <v>59</v>
      </c>
      <c r="N152" s="2">
        <f>SUMIFS(DataRegularSeason20242025!$AA$3:$AA$1315,DataRegularSeason20242025!$B$3:$B$1315, "&lt;=" &amp; $A152, DataRegularSeason20242025!$D$3:$D$1315, N$1)+SUMIFS(DataRegularSeason20242025!$AB$3:$AB$1315,DataRegularSeason20242025!$B$3:$B$1315, "&lt;=" &amp; $A152, DataRegularSeason20242025!$E$3:$E$1315, N$1)</f>
        <v>58</v>
      </c>
      <c r="O152" s="2">
        <f>SUMIFS(DataRegularSeason20242025!$AA$3:$AA$1315,DataRegularSeason20242025!$B$3:$B$1315, "&lt;=" &amp; $A152, DataRegularSeason20242025!$D$3:$D$1315, O$1)+SUMIFS(DataRegularSeason20242025!$AB$3:$AB$1315,DataRegularSeason20242025!$B$3:$B$1315, "&lt;=" &amp; $A152, DataRegularSeason20242025!$E$3:$E$1315, O$1)</f>
        <v>60</v>
      </c>
      <c r="P152" s="2">
        <f>SUMIFS(DataRegularSeason20242025!$AA$3:$AA$1315,DataRegularSeason20242025!$B$3:$B$1315, "&lt;=" &amp; $A152, DataRegularSeason20242025!$D$3:$D$1315, P$1)+SUMIFS(DataRegularSeason20242025!$AB$3:$AB$1315,DataRegularSeason20242025!$B$3:$B$1315, "&lt;=" &amp; $A152, DataRegularSeason20242025!$E$3:$E$1315, P$1)</f>
        <v>53</v>
      </c>
      <c r="Q152" s="2">
        <f>SUMIFS(DataRegularSeason20242025!$AA$3:$AA$1315,DataRegularSeason20242025!$B$3:$B$1315, "&lt;=" &amp; $A152, DataRegularSeason20242025!$D$3:$D$1315, Q$1)+SUMIFS(DataRegularSeason20242025!$AB$3:$AB$1315,DataRegularSeason20242025!$B$3:$B$1315, "&lt;=" &amp; $A152, DataRegularSeason20242025!$E$3:$E$1315, Q$1)</f>
        <v>62</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49</v>
      </c>
      <c r="T152" s="2">
        <f>SUMIFS(DataRegularSeason20242025!$AA$3:$AA$1315,DataRegularSeason20242025!$B$3:$B$1315, "&lt;=" &amp; $A152, DataRegularSeason20242025!$D$3:$D$1315, T$1)+SUMIFS(DataRegularSeason20242025!$AB$3:$AB$1315,DataRegularSeason20242025!$B$3:$B$1315, "&lt;=" &amp; $A152, DataRegularSeason20242025!$E$3:$E$1315, T$1)</f>
        <v>52</v>
      </c>
      <c r="U152" s="2">
        <f>SUMIFS(DataRegularSeason20242025!$AA$3:$AA$1315,DataRegularSeason20242025!$B$3:$B$1315, "&lt;=" &amp; $A152, DataRegularSeason20242025!$D$3:$D$1315, U$1)+SUMIFS(DataRegularSeason20242025!$AB$3:$AB$1315,DataRegularSeason20242025!$B$3:$B$1315, "&lt;=" &amp; $A152, DataRegularSeason20242025!$E$3:$E$1315, U$1)</f>
        <v>54</v>
      </c>
      <c r="V152" s="2">
        <f>SUMIFS(DataRegularSeason20242025!$AA$3:$AA$1315,DataRegularSeason20242025!$B$3:$B$1315, "&lt;=" &amp; $A152, DataRegularSeason20242025!$D$3:$D$1315, V$1)+SUMIFS(DataRegularSeason20242025!$AB$3:$AB$1315,DataRegularSeason20242025!$B$3:$B$1315, "&lt;=" &amp; $A152, DataRegularSeason20242025!$E$3:$E$1315, V$1)</f>
        <v>50</v>
      </c>
      <c r="W152" s="2">
        <f>SUMIFS(DataRegularSeason20242025!$AA$3:$AA$1315,DataRegularSeason20242025!$B$3:$B$1315, "&lt;=" &amp; $A152, DataRegularSeason20242025!$D$3:$D$1315, W$1)+SUMIFS(DataRegularSeason20242025!$AB$3:$AB$1315,DataRegularSeason20242025!$B$3:$B$1315, "&lt;=" &amp; $A152, DataRegularSeason20242025!$E$3:$E$1315, W$1)</f>
        <v>48</v>
      </c>
      <c r="X152" s="2">
        <f>SUMIFS(DataRegularSeason20242025!$AA$3:$AA$1315,DataRegularSeason20242025!$B$3:$B$1315, "&lt;=" &amp; $A152, DataRegularSeason20242025!$D$3:$D$1315, X$1)+SUMIFS(DataRegularSeason20242025!$AB$3:$AB$1315,DataRegularSeason20242025!$B$3:$B$1315, "&lt;=" &amp; $A152, DataRegularSeason20242025!$E$3:$E$1315, X$1)</f>
        <v>47</v>
      </c>
      <c r="Y152" s="2">
        <f>SUMIFS(DataRegularSeason20242025!$AA$3:$AA$1315,DataRegularSeason20242025!$B$3:$B$1315, "&lt;=" &amp; $A152, DataRegularSeason20242025!$D$3:$D$1315, Y$1)+SUMIFS(DataRegularSeason20242025!$AB$3:$AB$1315,DataRegularSeason20242025!$B$3:$B$1315, "&lt;=" &amp; $A152, DataRegularSeason20242025!$E$3:$E$1315, Y$1)</f>
        <v>34</v>
      </c>
      <c r="Z152" s="2">
        <f>SUMIFS(DataRegularSeason20242025!$AA$3:$AA$1315,DataRegularSeason20242025!$B$3:$B$1315, "&lt;=" &amp; $A152, DataRegularSeason20242025!$D$3:$D$1315, Z$1)+SUMIFS(DataRegularSeason20242025!$AB$3:$AB$1315,DataRegularSeason20242025!$B$3:$B$1315, "&lt;=" &amp; $A152, DataRegularSeason20242025!$E$3:$E$1315, Z$1)</f>
        <v>50</v>
      </c>
      <c r="AA152" s="2">
        <f>SUMIFS(DataRegularSeason20242025!$AA$3:$AA$1315,DataRegularSeason20242025!$B$3:$B$1315, "&lt;=" &amp; $A152, DataRegularSeason20242025!$D$3:$D$1315, AA$1)+SUMIFS(DataRegularSeason20242025!$AB$3:$AB$1315,DataRegularSeason20242025!$B$3:$B$1315, "&lt;=" &amp; $A152, DataRegularSeason20242025!$E$3:$E$1315, AA$1)</f>
        <v>55</v>
      </c>
      <c r="AB152" s="2">
        <f>SUMIFS(DataRegularSeason20242025!$AA$3:$AA$1315,DataRegularSeason20242025!$B$3:$B$1315, "&lt;=" &amp; $A152, DataRegularSeason20242025!$D$3:$D$1315, AB$1)+SUMIFS(DataRegularSeason20242025!$AB$3:$AB$1315,DataRegularSeason20242025!$B$3:$B$1315, "&lt;=" &amp; $A152, DataRegularSeason20242025!$E$3:$E$1315, AB$1)</f>
        <v>62</v>
      </c>
      <c r="AC152" s="2">
        <f>SUMIFS(DataRegularSeason20242025!$AA$3:$AA$1315,DataRegularSeason20242025!$B$3:$B$1315, "&lt;=" &amp; $A152, DataRegularSeason20242025!$D$3:$D$1315, AC$1)+SUMIFS(DataRegularSeason20242025!$AB$3:$AB$1315,DataRegularSeason20242025!$B$3:$B$1315, "&lt;=" &amp; $A152, DataRegularSeason20242025!$E$3:$E$1315, AC$1)</f>
        <v>49</v>
      </c>
      <c r="AD152" s="2">
        <f>SUMIFS(DataRegularSeason20242025!$AA$3:$AA$1315,DataRegularSeason20242025!$B$3:$B$1315, "&lt;=" &amp; $A152, DataRegularSeason20242025!$D$3:$D$1315, AD$1)+SUMIFS(DataRegularSeason20242025!$AB$3:$AB$1315,DataRegularSeason20242025!$B$3:$B$1315, "&lt;=" &amp; $A152, DataRegularSeason20242025!$E$3:$E$1315, AD$1)</f>
        <v>50</v>
      </c>
      <c r="AE152" s="2">
        <f>SUMIFS(DataRegularSeason20242025!$AA$3:$AA$1315,DataRegularSeason20242025!$B$3:$B$1315, "&lt;=" &amp; $A152, DataRegularSeason20242025!$D$3:$D$1315, AE$1)+SUMIFS(DataRegularSeason20242025!$AB$3:$AB$1315,DataRegularSeason20242025!$B$3:$B$1315, "&lt;=" &amp; $A152, DataRegularSeason20242025!$E$3:$E$1315, AE$1)</f>
        <v>64</v>
      </c>
      <c r="AF152" s="2">
        <f>SUMIFS(DataRegularSeason20242025!$AA$3:$AA$1315,DataRegularSeason20242025!$B$3:$B$1315, "&lt;=" &amp; $A152, DataRegularSeason20242025!$D$3:$D$1315, AF$1)+SUMIFS(DataRegularSeason20242025!$AB$3:$AB$1315,DataRegularSeason20242025!$B$3:$B$1315, "&lt;=" &amp; $A152, DataRegularSeason20242025!$E$3:$E$1315, AF$1)</f>
        <v>69</v>
      </c>
      <c r="AG152" s="2">
        <f>SUMIFS(DataRegularSeason20242025!$AA$3:$AA$1315,DataRegularSeason20242025!$B$3:$B$1315, "&lt;=" &amp; $A152, DataRegularSeason20242025!$D$3:$D$1315, AG$1)+SUMIFS(DataRegularSeason20242025!$AB$3:$AB$1315,DataRegularSeason20242025!$B$3:$B$1315, "&lt;=" &amp; $A152, DataRegularSeason20242025!$E$3:$E$1315, AG$1)</f>
        <v>71</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46</v>
      </c>
      <c r="C153" s="2">
        <f>SUMIFS(DataRegularSeason20242025!$AA$3:$AA$1315,DataRegularSeason20242025!$B$3:$B$1315, "&lt;=" &amp; $A153, DataRegularSeason20242025!$D$3:$D$1315, C$1)+SUMIFS(DataRegularSeason20242025!$AB$3:$AB$1315,DataRegularSeason20242025!$B$3:$B$1315, "&lt;=" &amp; $A153, DataRegularSeason20242025!$E$3:$E$1315, C$1)</f>
        <v>56</v>
      </c>
      <c r="D153" s="2">
        <f>SUMIFS(DataRegularSeason20242025!$AA$3:$AA$1315,DataRegularSeason20242025!$B$3:$B$1315, "&lt;=" &amp; $A153, DataRegularSeason20242025!$D$3:$D$1315, D$1)+SUMIFS(DataRegularSeason20242025!$AB$3:$AB$1315,DataRegularSeason20242025!$B$3:$B$1315, "&lt;=" &amp; $A153, DataRegularSeason20242025!$E$3:$E$1315, D$1)</f>
        <v>41</v>
      </c>
      <c r="E153" s="2">
        <f>SUMIFS(DataRegularSeason20242025!$AA$3:$AA$1315,DataRegularSeason20242025!$B$3:$B$1315, "&lt;=" &amp; $A153, DataRegularSeason20242025!$D$3:$D$1315, E$1)+SUMIFS(DataRegularSeason20242025!$AB$3:$AB$1315,DataRegularSeason20242025!$B$3:$B$1315, "&lt;=" &amp; $A153, DataRegularSeason20242025!$E$3:$E$1315, E$1)</f>
        <v>64</v>
      </c>
      <c r="F153" s="2">
        <f>SUMIFS(DataRegularSeason20242025!$AA$3:$AA$1315,DataRegularSeason20242025!$B$3:$B$1315, "&lt;=" &amp; $A153, DataRegularSeason20242025!$D$3:$D$1315, F$1)+SUMIFS(DataRegularSeason20242025!$AB$3:$AB$1315,DataRegularSeason20242025!$B$3:$B$1315, "&lt;=" &amp; $A153, DataRegularSeason20242025!$E$3:$E$1315, F$1)</f>
        <v>55</v>
      </c>
      <c r="G153" s="2">
        <f>SUMIFS(DataRegularSeason20242025!$AA$3:$AA$1315,DataRegularSeason20242025!$B$3:$B$1315, "&lt;=" &amp; $A153, DataRegularSeason20242025!$D$3:$D$1315, G$1)+SUMIFS(DataRegularSeason20242025!$AB$3:$AB$1315,DataRegularSeason20242025!$B$3:$B$1315, "&lt;=" &amp; $A153, DataRegularSeason20242025!$E$3:$E$1315, G$1)</f>
        <v>55</v>
      </c>
      <c r="H153" s="2">
        <f>SUMIFS(DataRegularSeason20242025!$AA$3:$AA$1315,DataRegularSeason20242025!$B$3:$B$1315, "&lt;=" &amp; $A153, DataRegularSeason20242025!$D$3:$D$1315, H$1)+SUMIFS(DataRegularSeason20242025!$AB$3:$AB$1315,DataRegularSeason20242025!$B$3:$B$1315, "&lt;=" &amp; $A153, DataRegularSeason20242025!$E$3:$E$1315, H$1)</f>
        <v>35</v>
      </c>
      <c r="I153" s="2">
        <f>SUMIFS(DataRegularSeason20242025!$AA$3:$AA$1315,DataRegularSeason20242025!$B$3:$B$1315, "&lt;=" &amp; $A153, DataRegularSeason20242025!$D$3:$D$1315, I$1)+SUMIFS(DataRegularSeason20242025!$AB$3:$AB$1315,DataRegularSeason20242025!$B$3:$B$1315, "&lt;=" &amp; $A153, DataRegularSeason20242025!$E$3:$E$1315, I$1)</f>
        <v>58</v>
      </c>
      <c r="J153" s="2">
        <f>SUMIFS(DataRegularSeason20242025!$AA$3:$AA$1315,DataRegularSeason20242025!$B$3:$B$1315, "&lt;=" &amp; $A153, DataRegularSeason20242025!$D$3:$D$1315, J$1)+SUMIFS(DataRegularSeason20242025!$AB$3:$AB$1315,DataRegularSeason20242025!$B$3:$B$1315, "&lt;=" &amp; $A153, DataRegularSeason20242025!$E$3:$E$1315, J$1)</f>
        <v>63</v>
      </c>
      <c r="K153" s="2">
        <f>SUMIFS(DataRegularSeason20242025!$AA$3:$AA$1315,DataRegularSeason20242025!$B$3:$B$1315, "&lt;=" &amp; $A153, DataRegularSeason20242025!$D$3:$D$1315, K$1)+SUMIFS(DataRegularSeason20242025!$AB$3:$AB$1315,DataRegularSeason20242025!$B$3:$B$1315, "&lt;=" &amp; $A153, DataRegularSeason20242025!$E$3:$E$1315, K$1)</f>
        <v>51</v>
      </c>
      <c r="L153" s="2">
        <f>SUMIFS(DataRegularSeason20242025!$AA$3:$AA$1315,DataRegularSeason20242025!$B$3:$B$1315, "&lt;=" &amp; $A153, DataRegularSeason20242025!$D$3:$D$1315, L$1)+SUMIFS(DataRegularSeason20242025!$AB$3:$AB$1315,DataRegularSeason20242025!$B$3:$B$1315, "&lt;=" &amp; $A153, DataRegularSeason20242025!$E$3:$E$1315, L$1)</f>
        <v>65</v>
      </c>
      <c r="M153" s="2">
        <f>SUMIFS(DataRegularSeason20242025!$AA$3:$AA$1315,DataRegularSeason20242025!$B$3:$B$1315, "&lt;=" &amp; $A153, DataRegularSeason20242025!$D$3:$D$1315, M$1)+SUMIFS(DataRegularSeason20242025!$AB$3:$AB$1315,DataRegularSeason20242025!$B$3:$B$1315, "&lt;=" &amp; $A153, DataRegularSeason20242025!$E$3:$E$1315, M$1)</f>
        <v>59</v>
      </c>
      <c r="N153" s="2">
        <f>SUMIFS(DataRegularSeason20242025!$AA$3:$AA$1315,DataRegularSeason20242025!$B$3:$B$1315, "&lt;=" &amp; $A153, DataRegularSeason20242025!$D$3:$D$1315, N$1)+SUMIFS(DataRegularSeason20242025!$AB$3:$AB$1315,DataRegularSeason20242025!$B$3:$B$1315, "&lt;=" &amp; $A153, DataRegularSeason20242025!$E$3:$E$1315, N$1)</f>
        <v>58</v>
      </c>
      <c r="O153" s="2">
        <f>SUMIFS(DataRegularSeason20242025!$AA$3:$AA$1315,DataRegularSeason20242025!$B$3:$B$1315, "&lt;=" &amp; $A153, DataRegularSeason20242025!$D$3:$D$1315, O$1)+SUMIFS(DataRegularSeason20242025!$AB$3:$AB$1315,DataRegularSeason20242025!$B$3:$B$1315, "&lt;=" &amp; $A153, DataRegularSeason20242025!$E$3:$E$1315, O$1)</f>
        <v>60</v>
      </c>
      <c r="P153" s="2">
        <f>SUMIFS(DataRegularSeason20242025!$AA$3:$AA$1315,DataRegularSeason20242025!$B$3:$B$1315, "&lt;=" &amp; $A153, DataRegularSeason20242025!$D$3:$D$1315, P$1)+SUMIFS(DataRegularSeason20242025!$AB$3:$AB$1315,DataRegularSeason20242025!$B$3:$B$1315, "&lt;=" &amp; $A153, DataRegularSeason20242025!$E$3:$E$1315, P$1)</f>
        <v>53</v>
      </c>
      <c r="Q153" s="2">
        <f>SUMIFS(DataRegularSeason20242025!$AA$3:$AA$1315,DataRegularSeason20242025!$B$3:$B$1315, "&lt;=" &amp; $A153, DataRegularSeason20242025!$D$3:$D$1315, Q$1)+SUMIFS(DataRegularSeason20242025!$AB$3:$AB$1315,DataRegularSeason20242025!$B$3:$B$1315, "&lt;=" &amp; $A153, DataRegularSeason20242025!$E$3:$E$1315, Q$1)</f>
        <v>62</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49</v>
      </c>
      <c r="T153" s="2">
        <f>SUMIFS(DataRegularSeason20242025!$AA$3:$AA$1315,DataRegularSeason20242025!$B$3:$B$1315, "&lt;=" &amp; $A153, DataRegularSeason20242025!$D$3:$D$1315, T$1)+SUMIFS(DataRegularSeason20242025!$AB$3:$AB$1315,DataRegularSeason20242025!$B$3:$B$1315, "&lt;=" &amp; $A153, DataRegularSeason20242025!$E$3:$E$1315, T$1)</f>
        <v>52</v>
      </c>
      <c r="U153" s="2">
        <f>SUMIFS(DataRegularSeason20242025!$AA$3:$AA$1315,DataRegularSeason20242025!$B$3:$B$1315, "&lt;=" &amp; $A153, DataRegularSeason20242025!$D$3:$D$1315, U$1)+SUMIFS(DataRegularSeason20242025!$AB$3:$AB$1315,DataRegularSeason20242025!$B$3:$B$1315, "&lt;=" &amp; $A153, DataRegularSeason20242025!$E$3:$E$1315, U$1)</f>
        <v>54</v>
      </c>
      <c r="V153" s="2">
        <f>SUMIFS(DataRegularSeason20242025!$AA$3:$AA$1315,DataRegularSeason20242025!$B$3:$B$1315, "&lt;=" &amp; $A153, DataRegularSeason20242025!$D$3:$D$1315, V$1)+SUMIFS(DataRegularSeason20242025!$AB$3:$AB$1315,DataRegularSeason20242025!$B$3:$B$1315, "&lt;=" &amp; $A153, DataRegularSeason20242025!$E$3:$E$1315, V$1)</f>
        <v>50</v>
      </c>
      <c r="W153" s="2">
        <f>SUMIFS(DataRegularSeason20242025!$AA$3:$AA$1315,DataRegularSeason20242025!$B$3:$B$1315, "&lt;=" &amp; $A153, DataRegularSeason20242025!$D$3:$D$1315, W$1)+SUMIFS(DataRegularSeason20242025!$AB$3:$AB$1315,DataRegularSeason20242025!$B$3:$B$1315, "&lt;=" &amp; $A153, DataRegularSeason20242025!$E$3:$E$1315, W$1)</f>
        <v>48</v>
      </c>
      <c r="X153" s="2">
        <f>SUMIFS(DataRegularSeason20242025!$AA$3:$AA$1315,DataRegularSeason20242025!$B$3:$B$1315, "&lt;=" &amp; $A153, DataRegularSeason20242025!$D$3:$D$1315, X$1)+SUMIFS(DataRegularSeason20242025!$AB$3:$AB$1315,DataRegularSeason20242025!$B$3:$B$1315, "&lt;=" &amp; $A153, DataRegularSeason20242025!$E$3:$E$1315, X$1)</f>
        <v>47</v>
      </c>
      <c r="Y153" s="2">
        <f>SUMIFS(DataRegularSeason20242025!$AA$3:$AA$1315,DataRegularSeason20242025!$B$3:$B$1315, "&lt;=" &amp; $A153, DataRegularSeason20242025!$D$3:$D$1315, Y$1)+SUMIFS(DataRegularSeason20242025!$AB$3:$AB$1315,DataRegularSeason20242025!$B$3:$B$1315, "&lt;=" &amp; $A153, DataRegularSeason20242025!$E$3:$E$1315, Y$1)</f>
        <v>34</v>
      </c>
      <c r="Z153" s="2">
        <f>SUMIFS(DataRegularSeason20242025!$AA$3:$AA$1315,DataRegularSeason20242025!$B$3:$B$1315, "&lt;=" &amp; $A153, DataRegularSeason20242025!$D$3:$D$1315, Z$1)+SUMIFS(DataRegularSeason20242025!$AB$3:$AB$1315,DataRegularSeason20242025!$B$3:$B$1315, "&lt;=" &amp; $A153, DataRegularSeason20242025!$E$3:$E$1315, Z$1)</f>
        <v>50</v>
      </c>
      <c r="AA153" s="2">
        <f>SUMIFS(DataRegularSeason20242025!$AA$3:$AA$1315,DataRegularSeason20242025!$B$3:$B$1315, "&lt;=" &amp; $A153, DataRegularSeason20242025!$D$3:$D$1315, AA$1)+SUMIFS(DataRegularSeason20242025!$AB$3:$AB$1315,DataRegularSeason20242025!$B$3:$B$1315, "&lt;=" &amp; $A153, DataRegularSeason20242025!$E$3:$E$1315, AA$1)</f>
        <v>55</v>
      </c>
      <c r="AB153" s="2">
        <f>SUMIFS(DataRegularSeason20242025!$AA$3:$AA$1315,DataRegularSeason20242025!$B$3:$B$1315, "&lt;=" &amp; $A153, DataRegularSeason20242025!$D$3:$D$1315, AB$1)+SUMIFS(DataRegularSeason20242025!$AB$3:$AB$1315,DataRegularSeason20242025!$B$3:$B$1315, "&lt;=" &amp; $A153, DataRegularSeason20242025!$E$3:$E$1315, AB$1)</f>
        <v>62</v>
      </c>
      <c r="AC153" s="2">
        <f>SUMIFS(DataRegularSeason20242025!$AA$3:$AA$1315,DataRegularSeason20242025!$B$3:$B$1315, "&lt;=" &amp; $A153, DataRegularSeason20242025!$D$3:$D$1315, AC$1)+SUMIFS(DataRegularSeason20242025!$AB$3:$AB$1315,DataRegularSeason20242025!$B$3:$B$1315, "&lt;=" &amp; $A153, DataRegularSeason20242025!$E$3:$E$1315, AC$1)</f>
        <v>49</v>
      </c>
      <c r="AD153" s="2">
        <f>SUMIFS(DataRegularSeason20242025!$AA$3:$AA$1315,DataRegularSeason20242025!$B$3:$B$1315, "&lt;=" &amp; $A153, DataRegularSeason20242025!$D$3:$D$1315, AD$1)+SUMIFS(DataRegularSeason20242025!$AB$3:$AB$1315,DataRegularSeason20242025!$B$3:$B$1315, "&lt;=" &amp; $A153, DataRegularSeason20242025!$E$3:$E$1315, AD$1)</f>
        <v>50</v>
      </c>
      <c r="AE153" s="2">
        <f>SUMIFS(DataRegularSeason20242025!$AA$3:$AA$1315,DataRegularSeason20242025!$B$3:$B$1315, "&lt;=" &amp; $A153, DataRegularSeason20242025!$D$3:$D$1315, AE$1)+SUMIFS(DataRegularSeason20242025!$AB$3:$AB$1315,DataRegularSeason20242025!$B$3:$B$1315, "&lt;=" &amp; $A153, DataRegularSeason20242025!$E$3:$E$1315, AE$1)</f>
        <v>64</v>
      </c>
      <c r="AF153" s="2">
        <f>SUMIFS(DataRegularSeason20242025!$AA$3:$AA$1315,DataRegularSeason20242025!$B$3:$B$1315, "&lt;=" &amp; $A153, DataRegularSeason20242025!$D$3:$D$1315, AF$1)+SUMIFS(DataRegularSeason20242025!$AB$3:$AB$1315,DataRegularSeason20242025!$B$3:$B$1315, "&lt;=" &amp; $A153, DataRegularSeason20242025!$E$3:$E$1315, AF$1)</f>
        <v>69</v>
      </c>
      <c r="AG153" s="2">
        <f>SUMIFS(DataRegularSeason20242025!$AA$3:$AA$1315,DataRegularSeason20242025!$B$3:$B$1315, "&lt;=" &amp; $A153, DataRegularSeason20242025!$D$3:$D$1315, AG$1)+SUMIFS(DataRegularSeason20242025!$AB$3:$AB$1315,DataRegularSeason20242025!$B$3:$B$1315, "&lt;=" &amp; $A153, DataRegularSeason20242025!$E$3:$E$1315, AG$1)</f>
        <v>71</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46</v>
      </c>
      <c r="C154" s="2">
        <f>SUMIFS(DataRegularSeason20242025!$AA$3:$AA$1315,DataRegularSeason20242025!$B$3:$B$1315, "&lt;=" &amp; $A154, DataRegularSeason20242025!$D$3:$D$1315, C$1)+SUMIFS(DataRegularSeason20242025!$AB$3:$AB$1315,DataRegularSeason20242025!$B$3:$B$1315, "&lt;=" &amp; $A154, DataRegularSeason20242025!$E$3:$E$1315, C$1)</f>
        <v>56</v>
      </c>
      <c r="D154" s="2">
        <f>SUMIFS(DataRegularSeason20242025!$AA$3:$AA$1315,DataRegularSeason20242025!$B$3:$B$1315, "&lt;=" &amp; $A154, DataRegularSeason20242025!$D$3:$D$1315, D$1)+SUMIFS(DataRegularSeason20242025!$AB$3:$AB$1315,DataRegularSeason20242025!$B$3:$B$1315, "&lt;=" &amp; $A154, DataRegularSeason20242025!$E$3:$E$1315, D$1)</f>
        <v>41</v>
      </c>
      <c r="E154" s="2">
        <f>SUMIFS(DataRegularSeason20242025!$AA$3:$AA$1315,DataRegularSeason20242025!$B$3:$B$1315, "&lt;=" &amp; $A154, DataRegularSeason20242025!$D$3:$D$1315, E$1)+SUMIFS(DataRegularSeason20242025!$AB$3:$AB$1315,DataRegularSeason20242025!$B$3:$B$1315, "&lt;=" &amp; $A154, DataRegularSeason20242025!$E$3:$E$1315, E$1)</f>
        <v>64</v>
      </c>
      <c r="F154" s="2">
        <f>SUMIFS(DataRegularSeason20242025!$AA$3:$AA$1315,DataRegularSeason20242025!$B$3:$B$1315, "&lt;=" &amp; $A154, DataRegularSeason20242025!$D$3:$D$1315, F$1)+SUMIFS(DataRegularSeason20242025!$AB$3:$AB$1315,DataRegularSeason20242025!$B$3:$B$1315, "&lt;=" &amp; $A154, DataRegularSeason20242025!$E$3:$E$1315, F$1)</f>
        <v>55</v>
      </c>
      <c r="G154" s="2">
        <f>SUMIFS(DataRegularSeason20242025!$AA$3:$AA$1315,DataRegularSeason20242025!$B$3:$B$1315, "&lt;=" &amp; $A154, DataRegularSeason20242025!$D$3:$D$1315, G$1)+SUMIFS(DataRegularSeason20242025!$AB$3:$AB$1315,DataRegularSeason20242025!$B$3:$B$1315, "&lt;=" &amp; $A154, DataRegularSeason20242025!$E$3:$E$1315, G$1)</f>
        <v>55</v>
      </c>
      <c r="H154" s="2">
        <f>SUMIFS(DataRegularSeason20242025!$AA$3:$AA$1315,DataRegularSeason20242025!$B$3:$B$1315, "&lt;=" &amp; $A154, DataRegularSeason20242025!$D$3:$D$1315, H$1)+SUMIFS(DataRegularSeason20242025!$AB$3:$AB$1315,DataRegularSeason20242025!$B$3:$B$1315, "&lt;=" &amp; $A154, DataRegularSeason20242025!$E$3:$E$1315, H$1)</f>
        <v>35</v>
      </c>
      <c r="I154" s="2">
        <f>SUMIFS(DataRegularSeason20242025!$AA$3:$AA$1315,DataRegularSeason20242025!$B$3:$B$1315, "&lt;=" &amp; $A154, DataRegularSeason20242025!$D$3:$D$1315, I$1)+SUMIFS(DataRegularSeason20242025!$AB$3:$AB$1315,DataRegularSeason20242025!$B$3:$B$1315, "&lt;=" &amp; $A154, DataRegularSeason20242025!$E$3:$E$1315, I$1)</f>
        <v>58</v>
      </c>
      <c r="J154" s="2">
        <f>SUMIFS(DataRegularSeason20242025!$AA$3:$AA$1315,DataRegularSeason20242025!$B$3:$B$1315, "&lt;=" &amp; $A154, DataRegularSeason20242025!$D$3:$D$1315, J$1)+SUMIFS(DataRegularSeason20242025!$AB$3:$AB$1315,DataRegularSeason20242025!$B$3:$B$1315, "&lt;=" &amp; $A154, DataRegularSeason20242025!$E$3:$E$1315, J$1)</f>
        <v>63</v>
      </c>
      <c r="K154" s="2">
        <f>SUMIFS(DataRegularSeason20242025!$AA$3:$AA$1315,DataRegularSeason20242025!$B$3:$B$1315, "&lt;=" &amp; $A154, DataRegularSeason20242025!$D$3:$D$1315, K$1)+SUMIFS(DataRegularSeason20242025!$AB$3:$AB$1315,DataRegularSeason20242025!$B$3:$B$1315, "&lt;=" &amp; $A154, DataRegularSeason20242025!$E$3:$E$1315, K$1)</f>
        <v>51</v>
      </c>
      <c r="L154" s="2">
        <f>SUMIFS(DataRegularSeason20242025!$AA$3:$AA$1315,DataRegularSeason20242025!$B$3:$B$1315, "&lt;=" &amp; $A154, DataRegularSeason20242025!$D$3:$D$1315, L$1)+SUMIFS(DataRegularSeason20242025!$AB$3:$AB$1315,DataRegularSeason20242025!$B$3:$B$1315, "&lt;=" &amp; $A154, DataRegularSeason20242025!$E$3:$E$1315, L$1)</f>
        <v>65</v>
      </c>
      <c r="M154" s="2">
        <f>SUMIFS(DataRegularSeason20242025!$AA$3:$AA$1315,DataRegularSeason20242025!$B$3:$B$1315, "&lt;=" &amp; $A154, DataRegularSeason20242025!$D$3:$D$1315, M$1)+SUMIFS(DataRegularSeason20242025!$AB$3:$AB$1315,DataRegularSeason20242025!$B$3:$B$1315, "&lt;=" &amp; $A154, DataRegularSeason20242025!$E$3:$E$1315, M$1)</f>
        <v>59</v>
      </c>
      <c r="N154" s="2">
        <f>SUMIFS(DataRegularSeason20242025!$AA$3:$AA$1315,DataRegularSeason20242025!$B$3:$B$1315, "&lt;=" &amp; $A154, DataRegularSeason20242025!$D$3:$D$1315, N$1)+SUMIFS(DataRegularSeason20242025!$AB$3:$AB$1315,DataRegularSeason20242025!$B$3:$B$1315, "&lt;=" &amp; $A154, DataRegularSeason20242025!$E$3:$E$1315, N$1)</f>
        <v>58</v>
      </c>
      <c r="O154" s="2">
        <f>SUMIFS(DataRegularSeason20242025!$AA$3:$AA$1315,DataRegularSeason20242025!$B$3:$B$1315, "&lt;=" &amp; $A154, DataRegularSeason20242025!$D$3:$D$1315, O$1)+SUMIFS(DataRegularSeason20242025!$AB$3:$AB$1315,DataRegularSeason20242025!$B$3:$B$1315, "&lt;=" &amp; $A154, DataRegularSeason20242025!$E$3:$E$1315, O$1)</f>
        <v>60</v>
      </c>
      <c r="P154" s="2">
        <f>SUMIFS(DataRegularSeason20242025!$AA$3:$AA$1315,DataRegularSeason20242025!$B$3:$B$1315, "&lt;=" &amp; $A154, DataRegularSeason20242025!$D$3:$D$1315, P$1)+SUMIFS(DataRegularSeason20242025!$AB$3:$AB$1315,DataRegularSeason20242025!$B$3:$B$1315, "&lt;=" &amp; $A154, DataRegularSeason20242025!$E$3:$E$1315, P$1)</f>
        <v>53</v>
      </c>
      <c r="Q154" s="2">
        <f>SUMIFS(DataRegularSeason20242025!$AA$3:$AA$1315,DataRegularSeason20242025!$B$3:$B$1315, "&lt;=" &amp; $A154, DataRegularSeason20242025!$D$3:$D$1315, Q$1)+SUMIFS(DataRegularSeason20242025!$AB$3:$AB$1315,DataRegularSeason20242025!$B$3:$B$1315, "&lt;=" &amp; $A154, DataRegularSeason20242025!$E$3:$E$1315, Q$1)</f>
        <v>62</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49</v>
      </c>
      <c r="T154" s="2">
        <f>SUMIFS(DataRegularSeason20242025!$AA$3:$AA$1315,DataRegularSeason20242025!$B$3:$B$1315, "&lt;=" &amp; $A154, DataRegularSeason20242025!$D$3:$D$1315, T$1)+SUMIFS(DataRegularSeason20242025!$AB$3:$AB$1315,DataRegularSeason20242025!$B$3:$B$1315, "&lt;=" &amp; $A154, DataRegularSeason20242025!$E$3:$E$1315, T$1)</f>
        <v>52</v>
      </c>
      <c r="U154" s="2">
        <f>SUMIFS(DataRegularSeason20242025!$AA$3:$AA$1315,DataRegularSeason20242025!$B$3:$B$1315, "&lt;=" &amp; $A154, DataRegularSeason20242025!$D$3:$D$1315, U$1)+SUMIFS(DataRegularSeason20242025!$AB$3:$AB$1315,DataRegularSeason20242025!$B$3:$B$1315, "&lt;=" &amp; $A154, DataRegularSeason20242025!$E$3:$E$1315, U$1)</f>
        <v>54</v>
      </c>
      <c r="V154" s="2">
        <f>SUMIFS(DataRegularSeason20242025!$AA$3:$AA$1315,DataRegularSeason20242025!$B$3:$B$1315, "&lt;=" &amp; $A154, DataRegularSeason20242025!$D$3:$D$1315, V$1)+SUMIFS(DataRegularSeason20242025!$AB$3:$AB$1315,DataRegularSeason20242025!$B$3:$B$1315, "&lt;=" &amp; $A154, DataRegularSeason20242025!$E$3:$E$1315, V$1)</f>
        <v>50</v>
      </c>
      <c r="W154" s="2">
        <f>SUMIFS(DataRegularSeason20242025!$AA$3:$AA$1315,DataRegularSeason20242025!$B$3:$B$1315, "&lt;=" &amp; $A154, DataRegularSeason20242025!$D$3:$D$1315, W$1)+SUMIFS(DataRegularSeason20242025!$AB$3:$AB$1315,DataRegularSeason20242025!$B$3:$B$1315, "&lt;=" &amp; $A154, DataRegularSeason20242025!$E$3:$E$1315, W$1)</f>
        <v>48</v>
      </c>
      <c r="X154" s="2">
        <f>SUMIFS(DataRegularSeason20242025!$AA$3:$AA$1315,DataRegularSeason20242025!$B$3:$B$1315, "&lt;=" &amp; $A154, DataRegularSeason20242025!$D$3:$D$1315, X$1)+SUMIFS(DataRegularSeason20242025!$AB$3:$AB$1315,DataRegularSeason20242025!$B$3:$B$1315, "&lt;=" &amp; $A154, DataRegularSeason20242025!$E$3:$E$1315, X$1)</f>
        <v>47</v>
      </c>
      <c r="Y154" s="2">
        <f>SUMIFS(DataRegularSeason20242025!$AA$3:$AA$1315,DataRegularSeason20242025!$B$3:$B$1315, "&lt;=" &amp; $A154, DataRegularSeason20242025!$D$3:$D$1315, Y$1)+SUMIFS(DataRegularSeason20242025!$AB$3:$AB$1315,DataRegularSeason20242025!$B$3:$B$1315, "&lt;=" &amp; $A154, DataRegularSeason20242025!$E$3:$E$1315, Y$1)</f>
        <v>34</v>
      </c>
      <c r="Z154" s="2">
        <f>SUMIFS(DataRegularSeason20242025!$AA$3:$AA$1315,DataRegularSeason20242025!$B$3:$B$1315, "&lt;=" &amp; $A154, DataRegularSeason20242025!$D$3:$D$1315, Z$1)+SUMIFS(DataRegularSeason20242025!$AB$3:$AB$1315,DataRegularSeason20242025!$B$3:$B$1315, "&lt;=" &amp; $A154, DataRegularSeason20242025!$E$3:$E$1315, Z$1)</f>
        <v>50</v>
      </c>
      <c r="AA154" s="2">
        <f>SUMIFS(DataRegularSeason20242025!$AA$3:$AA$1315,DataRegularSeason20242025!$B$3:$B$1315, "&lt;=" &amp; $A154, DataRegularSeason20242025!$D$3:$D$1315, AA$1)+SUMIFS(DataRegularSeason20242025!$AB$3:$AB$1315,DataRegularSeason20242025!$B$3:$B$1315, "&lt;=" &amp; $A154, DataRegularSeason20242025!$E$3:$E$1315, AA$1)</f>
        <v>55</v>
      </c>
      <c r="AB154" s="2">
        <f>SUMIFS(DataRegularSeason20242025!$AA$3:$AA$1315,DataRegularSeason20242025!$B$3:$B$1315, "&lt;=" &amp; $A154, DataRegularSeason20242025!$D$3:$D$1315, AB$1)+SUMIFS(DataRegularSeason20242025!$AB$3:$AB$1315,DataRegularSeason20242025!$B$3:$B$1315, "&lt;=" &amp; $A154, DataRegularSeason20242025!$E$3:$E$1315, AB$1)</f>
        <v>62</v>
      </c>
      <c r="AC154" s="2">
        <f>SUMIFS(DataRegularSeason20242025!$AA$3:$AA$1315,DataRegularSeason20242025!$B$3:$B$1315, "&lt;=" &amp; $A154, DataRegularSeason20242025!$D$3:$D$1315, AC$1)+SUMIFS(DataRegularSeason20242025!$AB$3:$AB$1315,DataRegularSeason20242025!$B$3:$B$1315, "&lt;=" &amp; $A154, DataRegularSeason20242025!$E$3:$E$1315, AC$1)</f>
        <v>49</v>
      </c>
      <c r="AD154" s="2">
        <f>SUMIFS(DataRegularSeason20242025!$AA$3:$AA$1315,DataRegularSeason20242025!$B$3:$B$1315, "&lt;=" &amp; $A154, DataRegularSeason20242025!$D$3:$D$1315, AD$1)+SUMIFS(DataRegularSeason20242025!$AB$3:$AB$1315,DataRegularSeason20242025!$B$3:$B$1315, "&lt;=" &amp; $A154, DataRegularSeason20242025!$E$3:$E$1315, AD$1)</f>
        <v>50</v>
      </c>
      <c r="AE154" s="2">
        <f>SUMIFS(DataRegularSeason20242025!$AA$3:$AA$1315,DataRegularSeason20242025!$B$3:$B$1315, "&lt;=" &amp; $A154, DataRegularSeason20242025!$D$3:$D$1315, AE$1)+SUMIFS(DataRegularSeason20242025!$AB$3:$AB$1315,DataRegularSeason20242025!$B$3:$B$1315, "&lt;=" &amp; $A154, DataRegularSeason20242025!$E$3:$E$1315, AE$1)</f>
        <v>64</v>
      </c>
      <c r="AF154" s="2">
        <f>SUMIFS(DataRegularSeason20242025!$AA$3:$AA$1315,DataRegularSeason20242025!$B$3:$B$1315, "&lt;=" &amp; $A154, DataRegularSeason20242025!$D$3:$D$1315, AF$1)+SUMIFS(DataRegularSeason20242025!$AB$3:$AB$1315,DataRegularSeason20242025!$B$3:$B$1315, "&lt;=" &amp; $A154, DataRegularSeason20242025!$E$3:$E$1315, AF$1)</f>
        <v>69</v>
      </c>
      <c r="AG154" s="2">
        <f>SUMIFS(DataRegularSeason20242025!$AA$3:$AA$1315,DataRegularSeason20242025!$B$3:$B$1315, "&lt;=" &amp; $A154, DataRegularSeason20242025!$D$3:$D$1315, AG$1)+SUMIFS(DataRegularSeason20242025!$AB$3:$AB$1315,DataRegularSeason20242025!$B$3:$B$1315, "&lt;=" &amp; $A154, DataRegularSeason20242025!$E$3:$E$1315, AG$1)</f>
        <v>71</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46</v>
      </c>
      <c r="C155" s="2">
        <f>SUMIFS(DataRegularSeason20242025!$AA$3:$AA$1315,DataRegularSeason20242025!$B$3:$B$1315, "&lt;=" &amp; $A155, DataRegularSeason20242025!$D$3:$D$1315, C$1)+SUMIFS(DataRegularSeason20242025!$AB$3:$AB$1315,DataRegularSeason20242025!$B$3:$B$1315, "&lt;=" &amp; $A155, DataRegularSeason20242025!$E$3:$E$1315, C$1)</f>
        <v>56</v>
      </c>
      <c r="D155" s="2">
        <f>SUMIFS(DataRegularSeason20242025!$AA$3:$AA$1315,DataRegularSeason20242025!$B$3:$B$1315, "&lt;=" &amp; $A155, DataRegularSeason20242025!$D$3:$D$1315, D$1)+SUMIFS(DataRegularSeason20242025!$AB$3:$AB$1315,DataRegularSeason20242025!$B$3:$B$1315, "&lt;=" &amp; $A155, DataRegularSeason20242025!$E$3:$E$1315, D$1)</f>
        <v>41</v>
      </c>
      <c r="E155" s="2">
        <f>SUMIFS(DataRegularSeason20242025!$AA$3:$AA$1315,DataRegularSeason20242025!$B$3:$B$1315, "&lt;=" &amp; $A155, DataRegularSeason20242025!$D$3:$D$1315, E$1)+SUMIFS(DataRegularSeason20242025!$AB$3:$AB$1315,DataRegularSeason20242025!$B$3:$B$1315, "&lt;=" &amp; $A155, DataRegularSeason20242025!$E$3:$E$1315, E$1)</f>
        <v>64</v>
      </c>
      <c r="F155" s="2">
        <f>SUMIFS(DataRegularSeason20242025!$AA$3:$AA$1315,DataRegularSeason20242025!$B$3:$B$1315, "&lt;=" &amp; $A155, DataRegularSeason20242025!$D$3:$D$1315, F$1)+SUMIFS(DataRegularSeason20242025!$AB$3:$AB$1315,DataRegularSeason20242025!$B$3:$B$1315, "&lt;=" &amp; $A155, DataRegularSeason20242025!$E$3:$E$1315, F$1)</f>
        <v>55</v>
      </c>
      <c r="G155" s="2">
        <f>SUMIFS(DataRegularSeason20242025!$AA$3:$AA$1315,DataRegularSeason20242025!$B$3:$B$1315, "&lt;=" &amp; $A155, DataRegularSeason20242025!$D$3:$D$1315, G$1)+SUMIFS(DataRegularSeason20242025!$AB$3:$AB$1315,DataRegularSeason20242025!$B$3:$B$1315, "&lt;=" &amp; $A155, DataRegularSeason20242025!$E$3:$E$1315, G$1)</f>
        <v>55</v>
      </c>
      <c r="H155" s="2">
        <f>SUMIFS(DataRegularSeason20242025!$AA$3:$AA$1315,DataRegularSeason20242025!$B$3:$B$1315, "&lt;=" &amp; $A155, DataRegularSeason20242025!$D$3:$D$1315, H$1)+SUMIFS(DataRegularSeason20242025!$AB$3:$AB$1315,DataRegularSeason20242025!$B$3:$B$1315, "&lt;=" &amp; $A155, DataRegularSeason20242025!$E$3:$E$1315, H$1)</f>
        <v>35</v>
      </c>
      <c r="I155" s="2">
        <f>SUMIFS(DataRegularSeason20242025!$AA$3:$AA$1315,DataRegularSeason20242025!$B$3:$B$1315, "&lt;=" &amp; $A155, DataRegularSeason20242025!$D$3:$D$1315, I$1)+SUMIFS(DataRegularSeason20242025!$AB$3:$AB$1315,DataRegularSeason20242025!$B$3:$B$1315, "&lt;=" &amp; $A155, DataRegularSeason20242025!$E$3:$E$1315, I$1)</f>
        <v>58</v>
      </c>
      <c r="J155" s="2">
        <f>SUMIFS(DataRegularSeason20242025!$AA$3:$AA$1315,DataRegularSeason20242025!$B$3:$B$1315, "&lt;=" &amp; $A155, DataRegularSeason20242025!$D$3:$D$1315, J$1)+SUMIFS(DataRegularSeason20242025!$AB$3:$AB$1315,DataRegularSeason20242025!$B$3:$B$1315, "&lt;=" &amp; $A155, DataRegularSeason20242025!$E$3:$E$1315, J$1)</f>
        <v>63</v>
      </c>
      <c r="K155" s="2">
        <f>SUMIFS(DataRegularSeason20242025!$AA$3:$AA$1315,DataRegularSeason20242025!$B$3:$B$1315, "&lt;=" &amp; $A155, DataRegularSeason20242025!$D$3:$D$1315, K$1)+SUMIFS(DataRegularSeason20242025!$AB$3:$AB$1315,DataRegularSeason20242025!$B$3:$B$1315, "&lt;=" &amp; $A155, DataRegularSeason20242025!$E$3:$E$1315, K$1)</f>
        <v>51</v>
      </c>
      <c r="L155" s="2">
        <f>SUMIFS(DataRegularSeason20242025!$AA$3:$AA$1315,DataRegularSeason20242025!$B$3:$B$1315, "&lt;=" &amp; $A155, DataRegularSeason20242025!$D$3:$D$1315, L$1)+SUMIFS(DataRegularSeason20242025!$AB$3:$AB$1315,DataRegularSeason20242025!$B$3:$B$1315, "&lt;=" &amp; $A155, DataRegularSeason20242025!$E$3:$E$1315, L$1)</f>
        <v>65</v>
      </c>
      <c r="M155" s="2">
        <f>SUMIFS(DataRegularSeason20242025!$AA$3:$AA$1315,DataRegularSeason20242025!$B$3:$B$1315, "&lt;=" &amp; $A155, DataRegularSeason20242025!$D$3:$D$1315, M$1)+SUMIFS(DataRegularSeason20242025!$AB$3:$AB$1315,DataRegularSeason20242025!$B$3:$B$1315, "&lt;=" &amp; $A155, DataRegularSeason20242025!$E$3:$E$1315, M$1)</f>
        <v>59</v>
      </c>
      <c r="N155" s="2">
        <f>SUMIFS(DataRegularSeason20242025!$AA$3:$AA$1315,DataRegularSeason20242025!$B$3:$B$1315, "&lt;=" &amp; $A155, DataRegularSeason20242025!$D$3:$D$1315, N$1)+SUMIFS(DataRegularSeason20242025!$AB$3:$AB$1315,DataRegularSeason20242025!$B$3:$B$1315, "&lt;=" &amp; $A155, DataRegularSeason20242025!$E$3:$E$1315, N$1)</f>
        <v>58</v>
      </c>
      <c r="O155" s="2">
        <f>SUMIFS(DataRegularSeason20242025!$AA$3:$AA$1315,DataRegularSeason20242025!$B$3:$B$1315, "&lt;=" &amp; $A155, DataRegularSeason20242025!$D$3:$D$1315, O$1)+SUMIFS(DataRegularSeason20242025!$AB$3:$AB$1315,DataRegularSeason20242025!$B$3:$B$1315, "&lt;=" &amp; $A155, DataRegularSeason20242025!$E$3:$E$1315, O$1)</f>
        <v>60</v>
      </c>
      <c r="P155" s="2">
        <f>SUMIFS(DataRegularSeason20242025!$AA$3:$AA$1315,DataRegularSeason20242025!$B$3:$B$1315, "&lt;=" &amp; $A155, DataRegularSeason20242025!$D$3:$D$1315, P$1)+SUMIFS(DataRegularSeason20242025!$AB$3:$AB$1315,DataRegularSeason20242025!$B$3:$B$1315, "&lt;=" &amp; $A155, DataRegularSeason20242025!$E$3:$E$1315, P$1)</f>
        <v>53</v>
      </c>
      <c r="Q155" s="2">
        <f>SUMIFS(DataRegularSeason20242025!$AA$3:$AA$1315,DataRegularSeason20242025!$B$3:$B$1315, "&lt;=" &amp; $A155, DataRegularSeason20242025!$D$3:$D$1315, Q$1)+SUMIFS(DataRegularSeason20242025!$AB$3:$AB$1315,DataRegularSeason20242025!$B$3:$B$1315, "&lt;=" &amp; $A155, DataRegularSeason20242025!$E$3:$E$1315, Q$1)</f>
        <v>62</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49</v>
      </c>
      <c r="T155" s="2">
        <f>SUMIFS(DataRegularSeason20242025!$AA$3:$AA$1315,DataRegularSeason20242025!$B$3:$B$1315, "&lt;=" &amp; $A155, DataRegularSeason20242025!$D$3:$D$1315, T$1)+SUMIFS(DataRegularSeason20242025!$AB$3:$AB$1315,DataRegularSeason20242025!$B$3:$B$1315, "&lt;=" &amp; $A155, DataRegularSeason20242025!$E$3:$E$1315, T$1)</f>
        <v>52</v>
      </c>
      <c r="U155" s="2">
        <f>SUMIFS(DataRegularSeason20242025!$AA$3:$AA$1315,DataRegularSeason20242025!$B$3:$B$1315, "&lt;=" &amp; $A155, DataRegularSeason20242025!$D$3:$D$1315, U$1)+SUMIFS(DataRegularSeason20242025!$AB$3:$AB$1315,DataRegularSeason20242025!$B$3:$B$1315, "&lt;=" &amp; $A155, DataRegularSeason20242025!$E$3:$E$1315, U$1)</f>
        <v>54</v>
      </c>
      <c r="V155" s="2">
        <f>SUMIFS(DataRegularSeason20242025!$AA$3:$AA$1315,DataRegularSeason20242025!$B$3:$B$1315, "&lt;=" &amp; $A155, DataRegularSeason20242025!$D$3:$D$1315, V$1)+SUMIFS(DataRegularSeason20242025!$AB$3:$AB$1315,DataRegularSeason20242025!$B$3:$B$1315, "&lt;=" &amp; $A155, DataRegularSeason20242025!$E$3:$E$1315, V$1)</f>
        <v>50</v>
      </c>
      <c r="W155" s="2">
        <f>SUMIFS(DataRegularSeason20242025!$AA$3:$AA$1315,DataRegularSeason20242025!$B$3:$B$1315, "&lt;=" &amp; $A155, DataRegularSeason20242025!$D$3:$D$1315, W$1)+SUMIFS(DataRegularSeason20242025!$AB$3:$AB$1315,DataRegularSeason20242025!$B$3:$B$1315, "&lt;=" &amp; $A155, DataRegularSeason20242025!$E$3:$E$1315, W$1)</f>
        <v>48</v>
      </c>
      <c r="X155" s="2">
        <f>SUMIFS(DataRegularSeason20242025!$AA$3:$AA$1315,DataRegularSeason20242025!$B$3:$B$1315, "&lt;=" &amp; $A155, DataRegularSeason20242025!$D$3:$D$1315, X$1)+SUMIFS(DataRegularSeason20242025!$AB$3:$AB$1315,DataRegularSeason20242025!$B$3:$B$1315, "&lt;=" &amp; $A155, DataRegularSeason20242025!$E$3:$E$1315, X$1)</f>
        <v>47</v>
      </c>
      <c r="Y155" s="2">
        <f>SUMIFS(DataRegularSeason20242025!$AA$3:$AA$1315,DataRegularSeason20242025!$B$3:$B$1315, "&lt;=" &amp; $A155, DataRegularSeason20242025!$D$3:$D$1315, Y$1)+SUMIFS(DataRegularSeason20242025!$AB$3:$AB$1315,DataRegularSeason20242025!$B$3:$B$1315, "&lt;=" &amp; $A155, DataRegularSeason20242025!$E$3:$E$1315, Y$1)</f>
        <v>34</v>
      </c>
      <c r="Z155" s="2">
        <f>SUMIFS(DataRegularSeason20242025!$AA$3:$AA$1315,DataRegularSeason20242025!$B$3:$B$1315, "&lt;=" &amp; $A155, DataRegularSeason20242025!$D$3:$D$1315, Z$1)+SUMIFS(DataRegularSeason20242025!$AB$3:$AB$1315,DataRegularSeason20242025!$B$3:$B$1315, "&lt;=" &amp; $A155, DataRegularSeason20242025!$E$3:$E$1315, Z$1)</f>
        <v>50</v>
      </c>
      <c r="AA155" s="2">
        <f>SUMIFS(DataRegularSeason20242025!$AA$3:$AA$1315,DataRegularSeason20242025!$B$3:$B$1315, "&lt;=" &amp; $A155, DataRegularSeason20242025!$D$3:$D$1315, AA$1)+SUMIFS(DataRegularSeason20242025!$AB$3:$AB$1315,DataRegularSeason20242025!$B$3:$B$1315, "&lt;=" &amp; $A155, DataRegularSeason20242025!$E$3:$E$1315, AA$1)</f>
        <v>55</v>
      </c>
      <c r="AB155" s="2">
        <f>SUMIFS(DataRegularSeason20242025!$AA$3:$AA$1315,DataRegularSeason20242025!$B$3:$B$1315, "&lt;=" &amp; $A155, DataRegularSeason20242025!$D$3:$D$1315, AB$1)+SUMIFS(DataRegularSeason20242025!$AB$3:$AB$1315,DataRegularSeason20242025!$B$3:$B$1315, "&lt;=" &amp; $A155, DataRegularSeason20242025!$E$3:$E$1315, AB$1)</f>
        <v>62</v>
      </c>
      <c r="AC155" s="2">
        <f>SUMIFS(DataRegularSeason20242025!$AA$3:$AA$1315,DataRegularSeason20242025!$B$3:$B$1315, "&lt;=" &amp; $A155, DataRegularSeason20242025!$D$3:$D$1315, AC$1)+SUMIFS(DataRegularSeason20242025!$AB$3:$AB$1315,DataRegularSeason20242025!$B$3:$B$1315, "&lt;=" &amp; $A155, DataRegularSeason20242025!$E$3:$E$1315, AC$1)</f>
        <v>49</v>
      </c>
      <c r="AD155" s="2">
        <f>SUMIFS(DataRegularSeason20242025!$AA$3:$AA$1315,DataRegularSeason20242025!$B$3:$B$1315, "&lt;=" &amp; $A155, DataRegularSeason20242025!$D$3:$D$1315, AD$1)+SUMIFS(DataRegularSeason20242025!$AB$3:$AB$1315,DataRegularSeason20242025!$B$3:$B$1315, "&lt;=" &amp; $A155, DataRegularSeason20242025!$E$3:$E$1315, AD$1)</f>
        <v>50</v>
      </c>
      <c r="AE155" s="2">
        <f>SUMIFS(DataRegularSeason20242025!$AA$3:$AA$1315,DataRegularSeason20242025!$B$3:$B$1315, "&lt;=" &amp; $A155, DataRegularSeason20242025!$D$3:$D$1315, AE$1)+SUMIFS(DataRegularSeason20242025!$AB$3:$AB$1315,DataRegularSeason20242025!$B$3:$B$1315, "&lt;=" &amp; $A155, DataRegularSeason20242025!$E$3:$E$1315, AE$1)</f>
        <v>64</v>
      </c>
      <c r="AF155" s="2">
        <f>SUMIFS(DataRegularSeason20242025!$AA$3:$AA$1315,DataRegularSeason20242025!$B$3:$B$1315, "&lt;=" &amp; $A155, DataRegularSeason20242025!$D$3:$D$1315, AF$1)+SUMIFS(DataRegularSeason20242025!$AB$3:$AB$1315,DataRegularSeason20242025!$B$3:$B$1315, "&lt;=" &amp; $A155, DataRegularSeason20242025!$E$3:$E$1315, AF$1)</f>
        <v>69</v>
      </c>
      <c r="AG155" s="2">
        <f>SUMIFS(DataRegularSeason20242025!$AA$3:$AA$1315,DataRegularSeason20242025!$B$3:$B$1315, "&lt;=" &amp; $A155, DataRegularSeason20242025!$D$3:$D$1315, AG$1)+SUMIFS(DataRegularSeason20242025!$AB$3:$AB$1315,DataRegularSeason20242025!$B$3:$B$1315, "&lt;=" &amp; $A155, DataRegularSeason20242025!$E$3:$E$1315, AG$1)</f>
        <v>71</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46</v>
      </c>
      <c r="C156" s="2">
        <f>SUMIFS(DataRegularSeason20242025!$AA$3:$AA$1315,DataRegularSeason20242025!$B$3:$B$1315, "&lt;=" &amp; $A156, DataRegularSeason20242025!$D$3:$D$1315, C$1)+SUMIFS(DataRegularSeason20242025!$AB$3:$AB$1315,DataRegularSeason20242025!$B$3:$B$1315, "&lt;=" &amp; $A156, DataRegularSeason20242025!$E$3:$E$1315, C$1)</f>
        <v>56</v>
      </c>
      <c r="D156" s="2">
        <f>SUMIFS(DataRegularSeason20242025!$AA$3:$AA$1315,DataRegularSeason20242025!$B$3:$B$1315, "&lt;=" &amp; $A156, DataRegularSeason20242025!$D$3:$D$1315, D$1)+SUMIFS(DataRegularSeason20242025!$AB$3:$AB$1315,DataRegularSeason20242025!$B$3:$B$1315, "&lt;=" &amp; $A156, DataRegularSeason20242025!$E$3:$E$1315, D$1)</f>
        <v>41</v>
      </c>
      <c r="E156" s="2">
        <f>SUMIFS(DataRegularSeason20242025!$AA$3:$AA$1315,DataRegularSeason20242025!$B$3:$B$1315, "&lt;=" &amp; $A156, DataRegularSeason20242025!$D$3:$D$1315, E$1)+SUMIFS(DataRegularSeason20242025!$AB$3:$AB$1315,DataRegularSeason20242025!$B$3:$B$1315, "&lt;=" &amp; $A156, DataRegularSeason20242025!$E$3:$E$1315, E$1)</f>
        <v>64</v>
      </c>
      <c r="F156" s="2">
        <f>SUMIFS(DataRegularSeason20242025!$AA$3:$AA$1315,DataRegularSeason20242025!$B$3:$B$1315, "&lt;=" &amp; $A156, DataRegularSeason20242025!$D$3:$D$1315, F$1)+SUMIFS(DataRegularSeason20242025!$AB$3:$AB$1315,DataRegularSeason20242025!$B$3:$B$1315, "&lt;=" &amp; $A156, DataRegularSeason20242025!$E$3:$E$1315, F$1)</f>
        <v>55</v>
      </c>
      <c r="G156" s="2">
        <f>SUMIFS(DataRegularSeason20242025!$AA$3:$AA$1315,DataRegularSeason20242025!$B$3:$B$1315, "&lt;=" &amp; $A156, DataRegularSeason20242025!$D$3:$D$1315, G$1)+SUMIFS(DataRegularSeason20242025!$AB$3:$AB$1315,DataRegularSeason20242025!$B$3:$B$1315, "&lt;=" &amp; $A156, DataRegularSeason20242025!$E$3:$E$1315, G$1)</f>
        <v>55</v>
      </c>
      <c r="H156" s="2">
        <f>SUMIFS(DataRegularSeason20242025!$AA$3:$AA$1315,DataRegularSeason20242025!$B$3:$B$1315, "&lt;=" &amp; $A156, DataRegularSeason20242025!$D$3:$D$1315, H$1)+SUMIFS(DataRegularSeason20242025!$AB$3:$AB$1315,DataRegularSeason20242025!$B$3:$B$1315, "&lt;=" &amp; $A156, DataRegularSeason20242025!$E$3:$E$1315, H$1)</f>
        <v>35</v>
      </c>
      <c r="I156" s="2">
        <f>SUMIFS(DataRegularSeason20242025!$AA$3:$AA$1315,DataRegularSeason20242025!$B$3:$B$1315, "&lt;=" &amp; $A156, DataRegularSeason20242025!$D$3:$D$1315, I$1)+SUMIFS(DataRegularSeason20242025!$AB$3:$AB$1315,DataRegularSeason20242025!$B$3:$B$1315, "&lt;=" &amp; $A156, DataRegularSeason20242025!$E$3:$E$1315, I$1)</f>
        <v>58</v>
      </c>
      <c r="J156" s="2">
        <f>SUMIFS(DataRegularSeason20242025!$AA$3:$AA$1315,DataRegularSeason20242025!$B$3:$B$1315, "&lt;=" &amp; $A156, DataRegularSeason20242025!$D$3:$D$1315, J$1)+SUMIFS(DataRegularSeason20242025!$AB$3:$AB$1315,DataRegularSeason20242025!$B$3:$B$1315, "&lt;=" &amp; $A156, DataRegularSeason20242025!$E$3:$E$1315, J$1)</f>
        <v>63</v>
      </c>
      <c r="K156" s="2">
        <f>SUMIFS(DataRegularSeason20242025!$AA$3:$AA$1315,DataRegularSeason20242025!$B$3:$B$1315, "&lt;=" &amp; $A156, DataRegularSeason20242025!$D$3:$D$1315, K$1)+SUMIFS(DataRegularSeason20242025!$AB$3:$AB$1315,DataRegularSeason20242025!$B$3:$B$1315, "&lt;=" &amp; $A156, DataRegularSeason20242025!$E$3:$E$1315, K$1)</f>
        <v>51</v>
      </c>
      <c r="L156" s="2">
        <f>SUMIFS(DataRegularSeason20242025!$AA$3:$AA$1315,DataRegularSeason20242025!$B$3:$B$1315, "&lt;=" &amp; $A156, DataRegularSeason20242025!$D$3:$D$1315, L$1)+SUMIFS(DataRegularSeason20242025!$AB$3:$AB$1315,DataRegularSeason20242025!$B$3:$B$1315, "&lt;=" &amp; $A156, DataRegularSeason20242025!$E$3:$E$1315, L$1)</f>
        <v>65</v>
      </c>
      <c r="M156" s="2">
        <f>SUMIFS(DataRegularSeason20242025!$AA$3:$AA$1315,DataRegularSeason20242025!$B$3:$B$1315, "&lt;=" &amp; $A156, DataRegularSeason20242025!$D$3:$D$1315, M$1)+SUMIFS(DataRegularSeason20242025!$AB$3:$AB$1315,DataRegularSeason20242025!$B$3:$B$1315, "&lt;=" &amp; $A156, DataRegularSeason20242025!$E$3:$E$1315, M$1)</f>
        <v>59</v>
      </c>
      <c r="N156" s="2">
        <f>SUMIFS(DataRegularSeason20242025!$AA$3:$AA$1315,DataRegularSeason20242025!$B$3:$B$1315, "&lt;=" &amp; $A156, DataRegularSeason20242025!$D$3:$D$1315, N$1)+SUMIFS(DataRegularSeason20242025!$AB$3:$AB$1315,DataRegularSeason20242025!$B$3:$B$1315, "&lt;=" &amp; $A156, DataRegularSeason20242025!$E$3:$E$1315, N$1)</f>
        <v>58</v>
      </c>
      <c r="O156" s="2">
        <f>SUMIFS(DataRegularSeason20242025!$AA$3:$AA$1315,DataRegularSeason20242025!$B$3:$B$1315, "&lt;=" &amp; $A156, DataRegularSeason20242025!$D$3:$D$1315, O$1)+SUMIFS(DataRegularSeason20242025!$AB$3:$AB$1315,DataRegularSeason20242025!$B$3:$B$1315, "&lt;=" &amp; $A156, DataRegularSeason20242025!$E$3:$E$1315, O$1)</f>
        <v>60</v>
      </c>
      <c r="P156" s="2">
        <f>SUMIFS(DataRegularSeason20242025!$AA$3:$AA$1315,DataRegularSeason20242025!$B$3:$B$1315, "&lt;=" &amp; $A156, DataRegularSeason20242025!$D$3:$D$1315, P$1)+SUMIFS(DataRegularSeason20242025!$AB$3:$AB$1315,DataRegularSeason20242025!$B$3:$B$1315, "&lt;=" &amp; $A156, DataRegularSeason20242025!$E$3:$E$1315, P$1)</f>
        <v>53</v>
      </c>
      <c r="Q156" s="2">
        <f>SUMIFS(DataRegularSeason20242025!$AA$3:$AA$1315,DataRegularSeason20242025!$B$3:$B$1315, "&lt;=" &amp; $A156, DataRegularSeason20242025!$D$3:$D$1315, Q$1)+SUMIFS(DataRegularSeason20242025!$AB$3:$AB$1315,DataRegularSeason20242025!$B$3:$B$1315, "&lt;=" &amp; $A156, DataRegularSeason20242025!$E$3:$E$1315, Q$1)</f>
        <v>62</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49</v>
      </c>
      <c r="T156" s="2">
        <f>SUMIFS(DataRegularSeason20242025!$AA$3:$AA$1315,DataRegularSeason20242025!$B$3:$B$1315, "&lt;=" &amp; $A156, DataRegularSeason20242025!$D$3:$D$1315, T$1)+SUMIFS(DataRegularSeason20242025!$AB$3:$AB$1315,DataRegularSeason20242025!$B$3:$B$1315, "&lt;=" &amp; $A156, DataRegularSeason20242025!$E$3:$E$1315, T$1)</f>
        <v>52</v>
      </c>
      <c r="U156" s="2">
        <f>SUMIFS(DataRegularSeason20242025!$AA$3:$AA$1315,DataRegularSeason20242025!$B$3:$B$1315, "&lt;=" &amp; $A156, DataRegularSeason20242025!$D$3:$D$1315, U$1)+SUMIFS(DataRegularSeason20242025!$AB$3:$AB$1315,DataRegularSeason20242025!$B$3:$B$1315, "&lt;=" &amp; $A156, DataRegularSeason20242025!$E$3:$E$1315, U$1)</f>
        <v>54</v>
      </c>
      <c r="V156" s="2">
        <f>SUMIFS(DataRegularSeason20242025!$AA$3:$AA$1315,DataRegularSeason20242025!$B$3:$B$1315, "&lt;=" &amp; $A156, DataRegularSeason20242025!$D$3:$D$1315, V$1)+SUMIFS(DataRegularSeason20242025!$AB$3:$AB$1315,DataRegularSeason20242025!$B$3:$B$1315, "&lt;=" &amp; $A156, DataRegularSeason20242025!$E$3:$E$1315, V$1)</f>
        <v>50</v>
      </c>
      <c r="W156" s="2">
        <f>SUMIFS(DataRegularSeason20242025!$AA$3:$AA$1315,DataRegularSeason20242025!$B$3:$B$1315, "&lt;=" &amp; $A156, DataRegularSeason20242025!$D$3:$D$1315, W$1)+SUMIFS(DataRegularSeason20242025!$AB$3:$AB$1315,DataRegularSeason20242025!$B$3:$B$1315, "&lt;=" &amp; $A156, DataRegularSeason20242025!$E$3:$E$1315, W$1)</f>
        <v>48</v>
      </c>
      <c r="X156" s="2">
        <f>SUMIFS(DataRegularSeason20242025!$AA$3:$AA$1315,DataRegularSeason20242025!$B$3:$B$1315, "&lt;=" &amp; $A156, DataRegularSeason20242025!$D$3:$D$1315, X$1)+SUMIFS(DataRegularSeason20242025!$AB$3:$AB$1315,DataRegularSeason20242025!$B$3:$B$1315, "&lt;=" &amp; $A156, DataRegularSeason20242025!$E$3:$E$1315, X$1)</f>
        <v>47</v>
      </c>
      <c r="Y156" s="2">
        <f>SUMIFS(DataRegularSeason20242025!$AA$3:$AA$1315,DataRegularSeason20242025!$B$3:$B$1315, "&lt;=" &amp; $A156, DataRegularSeason20242025!$D$3:$D$1315, Y$1)+SUMIFS(DataRegularSeason20242025!$AB$3:$AB$1315,DataRegularSeason20242025!$B$3:$B$1315, "&lt;=" &amp; $A156, DataRegularSeason20242025!$E$3:$E$1315, Y$1)</f>
        <v>34</v>
      </c>
      <c r="Z156" s="2">
        <f>SUMIFS(DataRegularSeason20242025!$AA$3:$AA$1315,DataRegularSeason20242025!$B$3:$B$1315, "&lt;=" &amp; $A156, DataRegularSeason20242025!$D$3:$D$1315, Z$1)+SUMIFS(DataRegularSeason20242025!$AB$3:$AB$1315,DataRegularSeason20242025!$B$3:$B$1315, "&lt;=" &amp; $A156, DataRegularSeason20242025!$E$3:$E$1315, Z$1)</f>
        <v>50</v>
      </c>
      <c r="AA156" s="2">
        <f>SUMIFS(DataRegularSeason20242025!$AA$3:$AA$1315,DataRegularSeason20242025!$B$3:$B$1315, "&lt;=" &amp; $A156, DataRegularSeason20242025!$D$3:$D$1315, AA$1)+SUMIFS(DataRegularSeason20242025!$AB$3:$AB$1315,DataRegularSeason20242025!$B$3:$B$1315, "&lt;=" &amp; $A156, DataRegularSeason20242025!$E$3:$E$1315, AA$1)</f>
        <v>55</v>
      </c>
      <c r="AB156" s="2">
        <f>SUMIFS(DataRegularSeason20242025!$AA$3:$AA$1315,DataRegularSeason20242025!$B$3:$B$1315, "&lt;=" &amp; $A156, DataRegularSeason20242025!$D$3:$D$1315, AB$1)+SUMIFS(DataRegularSeason20242025!$AB$3:$AB$1315,DataRegularSeason20242025!$B$3:$B$1315, "&lt;=" &amp; $A156, DataRegularSeason20242025!$E$3:$E$1315, AB$1)</f>
        <v>62</v>
      </c>
      <c r="AC156" s="2">
        <f>SUMIFS(DataRegularSeason20242025!$AA$3:$AA$1315,DataRegularSeason20242025!$B$3:$B$1315, "&lt;=" &amp; $A156, DataRegularSeason20242025!$D$3:$D$1315, AC$1)+SUMIFS(DataRegularSeason20242025!$AB$3:$AB$1315,DataRegularSeason20242025!$B$3:$B$1315, "&lt;=" &amp; $A156, DataRegularSeason20242025!$E$3:$E$1315, AC$1)</f>
        <v>49</v>
      </c>
      <c r="AD156" s="2">
        <f>SUMIFS(DataRegularSeason20242025!$AA$3:$AA$1315,DataRegularSeason20242025!$B$3:$B$1315, "&lt;=" &amp; $A156, DataRegularSeason20242025!$D$3:$D$1315, AD$1)+SUMIFS(DataRegularSeason20242025!$AB$3:$AB$1315,DataRegularSeason20242025!$B$3:$B$1315, "&lt;=" &amp; $A156, DataRegularSeason20242025!$E$3:$E$1315, AD$1)</f>
        <v>50</v>
      </c>
      <c r="AE156" s="2">
        <f>SUMIFS(DataRegularSeason20242025!$AA$3:$AA$1315,DataRegularSeason20242025!$B$3:$B$1315, "&lt;=" &amp; $A156, DataRegularSeason20242025!$D$3:$D$1315, AE$1)+SUMIFS(DataRegularSeason20242025!$AB$3:$AB$1315,DataRegularSeason20242025!$B$3:$B$1315, "&lt;=" &amp; $A156, DataRegularSeason20242025!$E$3:$E$1315, AE$1)</f>
        <v>64</v>
      </c>
      <c r="AF156" s="2">
        <f>SUMIFS(DataRegularSeason20242025!$AA$3:$AA$1315,DataRegularSeason20242025!$B$3:$B$1315, "&lt;=" &amp; $A156, DataRegularSeason20242025!$D$3:$D$1315, AF$1)+SUMIFS(DataRegularSeason20242025!$AB$3:$AB$1315,DataRegularSeason20242025!$B$3:$B$1315, "&lt;=" &amp; $A156, DataRegularSeason20242025!$E$3:$E$1315, AF$1)</f>
        <v>69</v>
      </c>
      <c r="AG156" s="2">
        <f>SUMIFS(DataRegularSeason20242025!$AA$3:$AA$1315,DataRegularSeason20242025!$B$3:$B$1315, "&lt;=" &amp; $A156, DataRegularSeason20242025!$D$3:$D$1315, AG$1)+SUMIFS(DataRegularSeason20242025!$AB$3:$AB$1315,DataRegularSeason20242025!$B$3:$B$1315, "&lt;=" &amp; $A156, DataRegularSeason20242025!$E$3:$E$1315, AG$1)</f>
        <v>71</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46</v>
      </c>
      <c r="C157" s="2">
        <f>SUMIFS(DataRegularSeason20242025!$AA$3:$AA$1315,DataRegularSeason20242025!$B$3:$B$1315, "&lt;=" &amp; $A157, DataRegularSeason20242025!$D$3:$D$1315, C$1)+SUMIFS(DataRegularSeason20242025!$AB$3:$AB$1315,DataRegularSeason20242025!$B$3:$B$1315, "&lt;=" &amp; $A157, DataRegularSeason20242025!$E$3:$E$1315, C$1)</f>
        <v>56</v>
      </c>
      <c r="D157" s="2">
        <f>SUMIFS(DataRegularSeason20242025!$AA$3:$AA$1315,DataRegularSeason20242025!$B$3:$B$1315, "&lt;=" &amp; $A157, DataRegularSeason20242025!$D$3:$D$1315, D$1)+SUMIFS(DataRegularSeason20242025!$AB$3:$AB$1315,DataRegularSeason20242025!$B$3:$B$1315, "&lt;=" &amp; $A157, DataRegularSeason20242025!$E$3:$E$1315, D$1)</f>
        <v>41</v>
      </c>
      <c r="E157" s="2">
        <f>SUMIFS(DataRegularSeason20242025!$AA$3:$AA$1315,DataRegularSeason20242025!$B$3:$B$1315, "&lt;=" &amp; $A157, DataRegularSeason20242025!$D$3:$D$1315, E$1)+SUMIFS(DataRegularSeason20242025!$AB$3:$AB$1315,DataRegularSeason20242025!$B$3:$B$1315, "&lt;=" &amp; $A157, DataRegularSeason20242025!$E$3:$E$1315, E$1)</f>
        <v>64</v>
      </c>
      <c r="F157" s="2">
        <f>SUMIFS(DataRegularSeason20242025!$AA$3:$AA$1315,DataRegularSeason20242025!$B$3:$B$1315, "&lt;=" &amp; $A157, DataRegularSeason20242025!$D$3:$D$1315, F$1)+SUMIFS(DataRegularSeason20242025!$AB$3:$AB$1315,DataRegularSeason20242025!$B$3:$B$1315, "&lt;=" &amp; $A157, DataRegularSeason20242025!$E$3:$E$1315, F$1)</f>
        <v>55</v>
      </c>
      <c r="G157" s="2">
        <f>SUMIFS(DataRegularSeason20242025!$AA$3:$AA$1315,DataRegularSeason20242025!$B$3:$B$1315, "&lt;=" &amp; $A157, DataRegularSeason20242025!$D$3:$D$1315, G$1)+SUMIFS(DataRegularSeason20242025!$AB$3:$AB$1315,DataRegularSeason20242025!$B$3:$B$1315, "&lt;=" &amp; $A157, DataRegularSeason20242025!$E$3:$E$1315, G$1)</f>
        <v>55</v>
      </c>
      <c r="H157" s="2">
        <f>SUMIFS(DataRegularSeason20242025!$AA$3:$AA$1315,DataRegularSeason20242025!$B$3:$B$1315, "&lt;=" &amp; $A157, DataRegularSeason20242025!$D$3:$D$1315, H$1)+SUMIFS(DataRegularSeason20242025!$AB$3:$AB$1315,DataRegularSeason20242025!$B$3:$B$1315, "&lt;=" &amp; $A157, DataRegularSeason20242025!$E$3:$E$1315, H$1)</f>
        <v>35</v>
      </c>
      <c r="I157" s="2">
        <f>SUMIFS(DataRegularSeason20242025!$AA$3:$AA$1315,DataRegularSeason20242025!$B$3:$B$1315, "&lt;=" &amp; $A157, DataRegularSeason20242025!$D$3:$D$1315, I$1)+SUMIFS(DataRegularSeason20242025!$AB$3:$AB$1315,DataRegularSeason20242025!$B$3:$B$1315, "&lt;=" &amp; $A157, DataRegularSeason20242025!$E$3:$E$1315, I$1)</f>
        <v>58</v>
      </c>
      <c r="J157" s="2">
        <f>SUMIFS(DataRegularSeason20242025!$AA$3:$AA$1315,DataRegularSeason20242025!$B$3:$B$1315, "&lt;=" &amp; $A157, DataRegularSeason20242025!$D$3:$D$1315, J$1)+SUMIFS(DataRegularSeason20242025!$AB$3:$AB$1315,DataRegularSeason20242025!$B$3:$B$1315, "&lt;=" &amp; $A157, DataRegularSeason20242025!$E$3:$E$1315, J$1)</f>
        <v>63</v>
      </c>
      <c r="K157" s="2">
        <f>SUMIFS(DataRegularSeason20242025!$AA$3:$AA$1315,DataRegularSeason20242025!$B$3:$B$1315, "&lt;=" &amp; $A157, DataRegularSeason20242025!$D$3:$D$1315, K$1)+SUMIFS(DataRegularSeason20242025!$AB$3:$AB$1315,DataRegularSeason20242025!$B$3:$B$1315, "&lt;=" &amp; $A157, DataRegularSeason20242025!$E$3:$E$1315, K$1)</f>
        <v>51</v>
      </c>
      <c r="L157" s="2">
        <f>SUMIFS(DataRegularSeason20242025!$AA$3:$AA$1315,DataRegularSeason20242025!$B$3:$B$1315, "&lt;=" &amp; $A157, DataRegularSeason20242025!$D$3:$D$1315, L$1)+SUMIFS(DataRegularSeason20242025!$AB$3:$AB$1315,DataRegularSeason20242025!$B$3:$B$1315, "&lt;=" &amp; $A157, DataRegularSeason20242025!$E$3:$E$1315, L$1)</f>
        <v>65</v>
      </c>
      <c r="M157" s="2">
        <f>SUMIFS(DataRegularSeason20242025!$AA$3:$AA$1315,DataRegularSeason20242025!$B$3:$B$1315, "&lt;=" &amp; $A157, DataRegularSeason20242025!$D$3:$D$1315, M$1)+SUMIFS(DataRegularSeason20242025!$AB$3:$AB$1315,DataRegularSeason20242025!$B$3:$B$1315, "&lt;=" &amp; $A157, DataRegularSeason20242025!$E$3:$E$1315, M$1)</f>
        <v>59</v>
      </c>
      <c r="N157" s="2">
        <f>SUMIFS(DataRegularSeason20242025!$AA$3:$AA$1315,DataRegularSeason20242025!$B$3:$B$1315, "&lt;=" &amp; $A157, DataRegularSeason20242025!$D$3:$D$1315, N$1)+SUMIFS(DataRegularSeason20242025!$AB$3:$AB$1315,DataRegularSeason20242025!$B$3:$B$1315, "&lt;=" &amp; $A157, DataRegularSeason20242025!$E$3:$E$1315, N$1)</f>
        <v>58</v>
      </c>
      <c r="O157" s="2">
        <f>SUMIFS(DataRegularSeason20242025!$AA$3:$AA$1315,DataRegularSeason20242025!$B$3:$B$1315, "&lt;=" &amp; $A157, DataRegularSeason20242025!$D$3:$D$1315, O$1)+SUMIFS(DataRegularSeason20242025!$AB$3:$AB$1315,DataRegularSeason20242025!$B$3:$B$1315, "&lt;=" &amp; $A157, DataRegularSeason20242025!$E$3:$E$1315, O$1)</f>
        <v>60</v>
      </c>
      <c r="P157" s="2">
        <f>SUMIFS(DataRegularSeason20242025!$AA$3:$AA$1315,DataRegularSeason20242025!$B$3:$B$1315, "&lt;=" &amp; $A157, DataRegularSeason20242025!$D$3:$D$1315, P$1)+SUMIFS(DataRegularSeason20242025!$AB$3:$AB$1315,DataRegularSeason20242025!$B$3:$B$1315, "&lt;=" &amp; $A157, DataRegularSeason20242025!$E$3:$E$1315, P$1)</f>
        <v>53</v>
      </c>
      <c r="Q157" s="2">
        <f>SUMIFS(DataRegularSeason20242025!$AA$3:$AA$1315,DataRegularSeason20242025!$B$3:$B$1315, "&lt;=" &amp; $A157, DataRegularSeason20242025!$D$3:$D$1315, Q$1)+SUMIFS(DataRegularSeason20242025!$AB$3:$AB$1315,DataRegularSeason20242025!$B$3:$B$1315, "&lt;=" &amp; $A157, DataRegularSeason20242025!$E$3:$E$1315, Q$1)</f>
        <v>62</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49</v>
      </c>
      <c r="T157" s="2">
        <f>SUMIFS(DataRegularSeason20242025!$AA$3:$AA$1315,DataRegularSeason20242025!$B$3:$B$1315, "&lt;=" &amp; $A157, DataRegularSeason20242025!$D$3:$D$1315, T$1)+SUMIFS(DataRegularSeason20242025!$AB$3:$AB$1315,DataRegularSeason20242025!$B$3:$B$1315, "&lt;=" &amp; $A157, DataRegularSeason20242025!$E$3:$E$1315, T$1)</f>
        <v>52</v>
      </c>
      <c r="U157" s="2">
        <f>SUMIFS(DataRegularSeason20242025!$AA$3:$AA$1315,DataRegularSeason20242025!$B$3:$B$1315, "&lt;=" &amp; $A157, DataRegularSeason20242025!$D$3:$D$1315, U$1)+SUMIFS(DataRegularSeason20242025!$AB$3:$AB$1315,DataRegularSeason20242025!$B$3:$B$1315, "&lt;=" &amp; $A157, DataRegularSeason20242025!$E$3:$E$1315, U$1)</f>
        <v>54</v>
      </c>
      <c r="V157" s="2">
        <f>SUMIFS(DataRegularSeason20242025!$AA$3:$AA$1315,DataRegularSeason20242025!$B$3:$B$1315, "&lt;=" &amp; $A157, DataRegularSeason20242025!$D$3:$D$1315, V$1)+SUMIFS(DataRegularSeason20242025!$AB$3:$AB$1315,DataRegularSeason20242025!$B$3:$B$1315, "&lt;=" &amp; $A157, DataRegularSeason20242025!$E$3:$E$1315, V$1)</f>
        <v>50</v>
      </c>
      <c r="W157" s="2">
        <f>SUMIFS(DataRegularSeason20242025!$AA$3:$AA$1315,DataRegularSeason20242025!$B$3:$B$1315, "&lt;=" &amp; $A157, DataRegularSeason20242025!$D$3:$D$1315, W$1)+SUMIFS(DataRegularSeason20242025!$AB$3:$AB$1315,DataRegularSeason20242025!$B$3:$B$1315, "&lt;=" &amp; $A157, DataRegularSeason20242025!$E$3:$E$1315, W$1)</f>
        <v>48</v>
      </c>
      <c r="X157" s="2">
        <f>SUMIFS(DataRegularSeason20242025!$AA$3:$AA$1315,DataRegularSeason20242025!$B$3:$B$1315, "&lt;=" &amp; $A157, DataRegularSeason20242025!$D$3:$D$1315, X$1)+SUMIFS(DataRegularSeason20242025!$AB$3:$AB$1315,DataRegularSeason20242025!$B$3:$B$1315, "&lt;=" &amp; $A157, DataRegularSeason20242025!$E$3:$E$1315, X$1)</f>
        <v>47</v>
      </c>
      <c r="Y157" s="2">
        <f>SUMIFS(DataRegularSeason20242025!$AA$3:$AA$1315,DataRegularSeason20242025!$B$3:$B$1315, "&lt;=" &amp; $A157, DataRegularSeason20242025!$D$3:$D$1315, Y$1)+SUMIFS(DataRegularSeason20242025!$AB$3:$AB$1315,DataRegularSeason20242025!$B$3:$B$1315, "&lt;=" &amp; $A157, DataRegularSeason20242025!$E$3:$E$1315, Y$1)</f>
        <v>34</v>
      </c>
      <c r="Z157" s="2">
        <f>SUMIFS(DataRegularSeason20242025!$AA$3:$AA$1315,DataRegularSeason20242025!$B$3:$B$1315, "&lt;=" &amp; $A157, DataRegularSeason20242025!$D$3:$D$1315, Z$1)+SUMIFS(DataRegularSeason20242025!$AB$3:$AB$1315,DataRegularSeason20242025!$B$3:$B$1315, "&lt;=" &amp; $A157, DataRegularSeason20242025!$E$3:$E$1315, Z$1)</f>
        <v>50</v>
      </c>
      <c r="AA157" s="2">
        <f>SUMIFS(DataRegularSeason20242025!$AA$3:$AA$1315,DataRegularSeason20242025!$B$3:$B$1315, "&lt;=" &amp; $A157, DataRegularSeason20242025!$D$3:$D$1315, AA$1)+SUMIFS(DataRegularSeason20242025!$AB$3:$AB$1315,DataRegularSeason20242025!$B$3:$B$1315, "&lt;=" &amp; $A157, DataRegularSeason20242025!$E$3:$E$1315, AA$1)</f>
        <v>55</v>
      </c>
      <c r="AB157" s="2">
        <f>SUMIFS(DataRegularSeason20242025!$AA$3:$AA$1315,DataRegularSeason20242025!$B$3:$B$1315, "&lt;=" &amp; $A157, DataRegularSeason20242025!$D$3:$D$1315, AB$1)+SUMIFS(DataRegularSeason20242025!$AB$3:$AB$1315,DataRegularSeason20242025!$B$3:$B$1315, "&lt;=" &amp; $A157, DataRegularSeason20242025!$E$3:$E$1315, AB$1)</f>
        <v>62</v>
      </c>
      <c r="AC157" s="2">
        <f>SUMIFS(DataRegularSeason20242025!$AA$3:$AA$1315,DataRegularSeason20242025!$B$3:$B$1315, "&lt;=" &amp; $A157, DataRegularSeason20242025!$D$3:$D$1315, AC$1)+SUMIFS(DataRegularSeason20242025!$AB$3:$AB$1315,DataRegularSeason20242025!$B$3:$B$1315, "&lt;=" &amp; $A157, DataRegularSeason20242025!$E$3:$E$1315, AC$1)</f>
        <v>49</v>
      </c>
      <c r="AD157" s="2">
        <f>SUMIFS(DataRegularSeason20242025!$AA$3:$AA$1315,DataRegularSeason20242025!$B$3:$B$1315, "&lt;=" &amp; $A157, DataRegularSeason20242025!$D$3:$D$1315, AD$1)+SUMIFS(DataRegularSeason20242025!$AB$3:$AB$1315,DataRegularSeason20242025!$B$3:$B$1315, "&lt;=" &amp; $A157, DataRegularSeason20242025!$E$3:$E$1315, AD$1)</f>
        <v>50</v>
      </c>
      <c r="AE157" s="2">
        <f>SUMIFS(DataRegularSeason20242025!$AA$3:$AA$1315,DataRegularSeason20242025!$B$3:$B$1315, "&lt;=" &amp; $A157, DataRegularSeason20242025!$D$3:$D$1315, AE$1)+SUMIFS(DataRegularSeason20242025!$AB$3:$AB$1315,DataRegularSeason20242025!$B$3:$B$1315, "&lt;=" &amp; $A157, DataRegularSeason20242025!$E$3:$E$1315, AE$1)</f>
        <v>64</v>
      </c>
      <c r="AF157" s="2">
        <f>SUMIFS(DataRegularSeason20242025!$AA$3:$AA$1315,DataRegularSeason20242025!$B$3:$B$1315, "&lt;=" &amp; $A157, DataRegularSeason20242025!$D$3:$D$1315, AF$1)+SUMIFS(DataRegularSeason20242025!$AB$3:$AB$1315,DataRegularSeason20242025!$B$3:$B$1315, "&lt;=" &amp; $A157, DataRegularSeason20242025!$E$3:$E$1315, AF$1)</f>
        <v>69</v>
      </c>
      <c r="AG157" s="2">
        <f>SUMIFS(DataRegularSeason20242025!$AA$3:$AA$1315,DataRegularSeason20242025!$B$3:$B$1315, "&lt;=" &amp; $A157, DataRegularSeason20242025!$D$3:$D$1315, AG$1)+SUMIFS(DataRegularSeason20242025!$AB$3:$AB$1315,DataRegularSeason20242025!$B$3:$B$1315, "&lt;=" &amp; $A157, DataRegularSeason20242025!$E$3:$E$1315, AG$1)</f>
        <v>71</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46</v>
      </c>
      <c r="C158" s="2">
        <f>SUMIFS(DataRegularSeason20242025!$AA$3:$AA$1315,DataRegularSeason20242025!$B$3:$B$1315, "&lt;=" &amp; $A158, DataRegularSeason20242025!$D$3:$D$1315, C$1)+SUMIFS(DataRegularSeason20242025!$AB$3:$AB$1315,DataRegularSeason20242025!$B$3:$B$1315, "&lt;=" &amp; $A158, DataRegularSeason20242025!$E$3:$E$1315, C$1)</f>
        <v>56</v>
      </c>
      <c r="D158" s="2">
        <f>SUMIFS(DataRegularSeason20242025!$AA$3:$AA$1315,DataRegularSeason20242025!$B$3:$B$1315, "&lt;=" &amp; $A158, DataRegularSeason20242025!$D$3:$D$1315, D$1)+SUMIFS(DataRegularSeason20242025!$AB$3:$AB$1315,DataRegularSeason20242025!$B$3:$B$1315, "&lt;=" &amp; $A158, DataRegularSeason20242025!$E$3:$E$1315, D$1)</f>
        <v>41</v>
      </c>
      <c r="E158" s="2">
        <f>SUMIFS(DataRegularSeason20242025!$AA$3:$AA$1315,DataRegularSeason20242025!$B$3:$B$1315, "&lt;=" &amp; $A158, DataRegularSeason20242025!$D$3:$D$1315, E$1)+SUMIFS(DataRegularSeason20242025!$AB$3:$AB$1315,DataRegularSeason20242025!$B$3:$B$1315, "&lt;=" &amp; $A158, DataRegularSeason20242025!$E$3:$E$1315, E$1)</f>
        <v>64</v>
      </c>
      <c r="F158" s="2">
        <f>SUMIFS(DataRegularSeason20242025!$AA$3:$AA$1315,DataRegularSeason20242025!$B$3:$B$1315, "&lt;=" &amp; $A158, DataRegularSeason20242025!$D$3:$D$1315, F$1)+SUMIFS(DataRegularSeason20242025!$AB$3:$AB$1315,DataRegularSeason20242025!$B$3:$B$1315, "&lt;=" &amp; $A158, DataRegularSeason20242025!$E$3:$E$1315, F$1)</f>
        <v>55</v>
      </c>
      <c r="G158" s="2">
        <f>SUMIFS(DataRegularSeason20242025!$AA$3:$AA$1315,DataRegularSeason20242025!$B$3:$B$1315, "&lt;=" &amp; $A158, DataRegularSeason20242025!$D$3:$D$1315, G$1)+SUMIFS(DataRegularSeason20242025!$AB$3:$AB$1315,DataRegularSeason20242025!$B$3:$B$1315, "&lt;=" &amp; $A158, DataRegularSeason20242025!$E$3:$E$1315, G$1)</f>
        <v>55</v>
      </c>
      <c r="H158" s="2">
        <f>SUMIFS(DataRegularSeason20242025!$AA$3:$AA$1315,DataRegularSeason20242025!$B$3:$B$1315, "&lt;=" &amp; $A158, DataRegularSeason20242025!$D$3:$D$1315, H$1)+SUMIFS(DataRegularSeason20242025!$AB$3:$AB$1315,DataRegularSeason20242025!$B$3:$B$1315, "&lt;=" &amp; $A158, DataRegularSeason20242025!$E$3:$E$1315, H$1)</f>
        <v>35</v>
      </c>
      <c r="I158" s="2">
        <f>SUMIFS(DataRegularSeason20242025!$AA$3:$AA$1315,DataRegularSeason20242025!$B$3:$B$1315, "&lt;=" &amp; $A158, DataRegularSeason20242025!$D$3:$D$1315, I$1)+SUMIFS(DataRegularSeason20242025!$AB$3:$AB$1315,DataRegularSeason20242025!$B$3:$B$1315, "&lt;=" &amp; $A158, DataRegularSeason20242025!$E$3:$E$1315, I$1)</f>
        <v>58</v>
      </c>
      <c r="J158" s="2">
        <f>SUMIFS(DataRegularSeason20242025!$AA$3:$AA$1315,DataRegularSeason20242025!$B$3:$B$1315, "&lt;=" &amp; $A158, DataRegularSeason20242025!$D$3:$D$1315, J$1)+SUMIFS(DataRegularSeason20242025!$AB$3:$AB$1315,DataRegularSeason20242025!$B$3:$B$1315, "&lt;=" &amp; $A158, DataRegularSeason20242025!$E$3:$E$1315, J$1)</f>
        <v>63</v>
      </c>
      <c r="K158" s="2">
        <f>SUMIFS(DataRegularSeason20242025!$AA$3:$AA$1315,DataRegularSeason20242025!$B$3:$B$1315, "&lt;=" &amp; $A158, DataRegularSeason20242025!$D$3:$D$1315, K$1)+SUMIFS(DataRegularSeason20242025!$AB$3:$AB$1315,DataRegularSeason20242025!$B$3:$B$1315, "&lt;=" &amp; $A158, DataRegularSeason20242025!$E$3:$E$1315, K$1)</f>
        <v>51</v>
      </c>
      <c r="L158" s="2">
        <f>SUMIFS(DataRegularSeason20242025!$AA$3:$AA$1315,DataRegularSeason20242025!$B$3:$B$1315, "&lt;=" &amp; $A158, DataRegularSeason20242025!$D$3:$D$1315, L$1)+SUMIFS(DataRegularSeason20242025!$AB$3:$AB$1315,DataRegularSeason20242025!$B$3:$B$1315, "&lt;=" &amp; $A158, DataRegularSeason20242025!$E$3:$E$1315, L$1)</f>
        <v>65</v>
      </c>
      <c r="M158" s="2">
        <f>SUMIFS(DataRegularSeason20242025!$AA$3:$AA$1315,DataRegularSeason20242025!$B$3:$B$1315, "&lt;=" &amp; $A158, DataRegularSeason20242025!$D$3:$D$1315, M$1)+SUMIFS(DataRegularSeason20242025!$AB$3:$AB$1315,DataRegularSeason20242025!$B$3:$B$1315, "&lt;=" &amp; $A158, DataRegularSeason20242025!$E$3:$E$1315, M$1)</f>
        <v>59</v>
      </c>
      <c r="N158" s="2">
        <f>SUMIFS(DataRegularSeason20242025!$AA$3:$AA$1315,DataRegularSeason20242025!$B$3:$B$1315, "&lt;=" &amp; $A158, DataRegularSeason20242025!$D$3:$D$1315, N$1)+SUMIFS(DataRegularSeason20242025!$AB$3:$AB$1315,DataRegularSeason20242025!$B$3:$B$1315, "&lt;=" &amp; $A158, DataRegularSeason20242025!$E$3:$E$1315, N$1)</f>
        <v>58</v>
      </c>
      <c r="O158" s="2">
        <f>SUMIFS(DataRegularSeason20242025!$AA$3:$AA$1315,DataRegularSeason20242025!$B$3:$B$1315, "&lt;=" &amp; $A158, DataRegularSeason20242025!$D$3:$D$1315, O$1)+SUMIFS(DataRegularSeason20242025!$AB$3:$AB$1315,DataRegularSeason20242025!$B$3:$B$1315, "&lt;=" &amp; $A158, DataRegularSeason20242025!$E$3:$E$1315, O$1)</f>
        <v>60</v>
      </c>
      <c r="P158" s="2">
        <f>SUMIFS(DataRegularSeason20242025!$AA$3:$AA$1315,DataRegularSeason20242025!$B$3:$B$1315, "&lt;=" &amp; $A158, DataRegularSeason20242025!$D$3:$D$1315, P$1)+SUMIFS(DataRegularSeason20242025!$AB$3:$AB$1315,DataRegularSeason20242025!$B$3:$B$1315, "&lt;=" &amp; $A158, DataRegularSeason20242025!$E$3:$E$1315, P$1)</f>
        <v>53</v>
      </c>
      <c r="Q158" s="2">
        <f>SUMIFS(DataRegularSeason20242025!$AA$3:$AA$1315,DataRegularSeason20242025!$B$3:$B$1315, "&lt;=" &amp; $A158, DataRegularSeason20242025!$D$3:$D$1315, Q$1)+SUMIFS(DataRegularSeason20242025!$AB$3:$AB$1315,DataRegularSeason20242025!$B$3:$B$1315, "&lt;=" &amp; $A158, DataRegularSeason20242025!$E$3:$E$1315, Q$1)</f>
        <v>62</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49</v>
      </c>
      <c r="T158" s="2">
        <f>SUMIFS(DataRegularSeason20242025!$AA$3:$AA$1315,DataRegularSeason20242025!$B$3:$B$1315, "&lt;=" &amp; $A158, DataRegularSeason20242025!$D$3:$D$1315, T$1)+SUMIFS(DataRegularSeason20242025!$AB$3:$AB$1315,DataRegularSeason20242025!$B$3:$B$1315, "&lt;=" &amp; $A158, DataRegularSeason20242025!$E$3:$E$1315, T$1)</f>
        <v>52</v>
      </c>
      <c r="U158" s="2">
        <f>SUMIFS(DataRegularSeason20242025!$AA$3:$AA$1315,DataRegularSeason20242025!$B$3:$B$1315, "&lt;=" &amp; $A158, DataRegularSeason20242025!$D$3:$D$1315, U$1)+SUMIFS(DataRegularSeason20242025!$AB$3:$AB$1315,DataRegularSeason20242025!$B$3:$B$1315, "&lt;=" &amp; $A158, DataRegularSeason20242025!$E$3:$E$1315, U$1)</f>
        <v>54</v>
      </c>
      <c r="V158" s="2">
        <f>SUMIFS(DataRegularSeason20242025!$AA$3:$AA$1315,DataRegularSeason20242025!$B$3:$B$1315, "&lt;=" &amp; $A158, DataRegularSeason20242025!$D$3:$D$1315, V$1)+SUMIFS(DataRegularSeason20242025!$AB$3:$AB$1315,DataRegularSeason20242025!$B$3:$B$1315, "&lt;=" &amp; $A158, DataRegularSeason20242025!$E$3:$E$1315, V$1)</f>
        <v>50</v>
      </c>
      <c r="W158" s="2">
        <f>SUMIFS(DataRegularSeason20242025!$AA$3:$AA$1315,DataRegularSeason20242025!$B$3:$B$1315, "&lt;=" &amp; $A158, DataRegularSeason20242025!$D$3:$D$1315, W$1)+SUMIFS(DataRegularSeason20242025!$AB$3:$AB$1315,DataRegularSeason20242025!$B$3:$B$1315, "&lt;=" &amp; $A158, DataRegularSeason20242025!$E$3:$E$1315, W$1)</f>
        <v>48</v>
      </c>
      <c r="X158" s="2">
        <f>SUMIFS(DataRegularSeason20242025!$AA$3:$AA$1315,DataRegularSeason20242025!$B$3:$B$1315, "&lt;=" &amp; $A158, DataRegularSeason20242025!$D$3:$D$1315, X$1)+SUMIFS(DataRegularSeason20242025!$AB$3:$AB$1315,DataRegularSeason20242025!$B$3:$B$1315, "&lt;=" &amp; $A158, DataRegularSeason20242025!$E$3:$E$1315, X$1)</f>
        <v>47</v>
      </c>
      <c r="Y158" s="2">
        <f>SUMIFS(DataRegularSeason20242025!$AA$3:$AA$1315,DataRegularSeason20242025!$B$3:$B$1315, "&lt;=" &amp; $A158, DataRegularSeason20242025!$D$3:$D$1315, Y$1)+SUMIFS(DataRegularSeason20242025!$AB$3:$AB$1315,DataRegularSeason20242025!$B$3:$B$1315, "&lt;=" &amp; $A158, DataRegularSeason20242025!$E$3:$E$1315, Y$1)</f>
        <v>34</v>
      </c>
      <c r="Z158" s="2">
        <f>SUMIFS(DataRegularSeason20242025!$AA$3:$AA$1315,DataRegularSeason20242025!$B$3:$B$1315, "&lt;=" &amp; $A158, DataRegularSeason20242025!$D$3:$D$1315, Z$1)+SUMIFS(DataRegularSeason20242025!$AB$3:$AB$1315,DataRegularSeason20242025!$B$3:$B$1315, "&lt;=" &amp; $A158, DataRegularSeason20242025!$E$3:$E$1315, Z$1)</f>
        <v>50</v>
      </c>
      <c r="AA158" s="2">
        <f>SUMIFS(DataRegularSeason20242025!$AA$3:$AA$1315,DataRegularSeason20242025!$B$3:$B$1315, "&lt;=" &amp; $A158, DataRegularSeason20242025!$D$3:$D$1315, AA$1)+SUMIFS(DataRegularSeason20242025!$AB$3:$AB$1315,DataRegularSeason20242025!$B$3:$B$1315, "&lt;=" &amp; $A158, DataRegularSeason20242025!$E$3:$E$1315, AA$1)</f>
        <v>55</v>
      </c>
      <c r="AB158" s="2">
        <f>SUMIFS(DataRegularSeason20242025!$AA$3:$AA$1315,DataRegularSeason20242025!$B$3:$B$1315, "&lt;=" &amp; $A158, DataRegularSeason20242025!$D$3:$D$1315, AB$1)+SUMIFS(DataRegularSeason20242025!$AB$3:$AB$1315,DataRegularSeason20242025!$B$3:$B$1315, "&lt;=" &amp; $A158, DataRegularSeason20242025!$E$3:$E$1315, AB$1)</f>
        <v>62</v>
      </c>
      <c r="AC158" s="2">
        <f>SUMIFS(DataRegularSeason20242025!$AA$3:$AA$1315,DataRegularSeason20242025!$B$3:$B$1315, "&lt;=" &amp; $A158, DataRegularSeason20242025!$D$3:$D$1315, AC$1)+SUMIFS(DataRegularSeason20242025!$AB$3:$AB$1315,DataRegularSeason20242025!$B$3:$B$1315, "&lt;=" &amp; $A158, DataRegularSeason20242025!$E$3:$E$1315, AC$1)</f>
        <v>49</v>
      </c>
      <c r="AD158" s="2">
        <f>SUMIFS(DataRegularSeason20242025!$AA$3:$AA$1315,DataRegularSeason20242025!$B$3:$B$1315, "&lt;=" &amp; $A158, DataRegularSeason20242025!$D$3:$D$1315, AD$1)+SUMIFS(DataRegularSeason20242025!$AB$3:$AB$1315,DataRegularSeason20242025!$B$3:$B$1315, "&lt;=" &amp; $A158, DataRegularSeason20242025!$E$3:$E$1315, AD$1)</f>
        <v>50</v>
      </c>
      <c r="AE158" s="2">
        <f>SUMIFS(DataRegularSeason20242025!$AA$3:$AA$1315,DataRegularSeason20242025!$B$3:$B$1315, "&lt;=" &amp; $A158, DataRegularSeason20242025!$D$3:$D$1315, AE$1)+SUMIFS(DataRegularSeason20242025!$AB$3:$AB$1315,DataRegularSeason20242025!$B$3:$B$1315, "&lt;=" &amp; $A158, DataRegularSeason20242025!$E$3:$E$1315, AE$1)</f>
        <v>64</v>
      </c>
      <c r="AF158" s="2">
        <f>SUMIFS(DataRegularSeason20242025!$AA$3:$AA$1315,DataRegularSeason20242025!$B$3:$B$1315, "&lt;=" &amp; $A158, DataRegularSeason20242025!$D$3:$D$1315, AF$1)+SUMIFS(DataRegularSeason20242025!$AB$3:$AB$1315,DataRegularSeason20242025!$B$3:$B$1315, "&lt;=" &amp; $A158, DataRegularSeason20242025!$E$3:$E$1315, AF$1)</f>
        <v>69</v>
      </c>
      <c r="AG158" s="2">
        <f>SUMIFS(DataRegularSeason20242025!$AA$3:$AA$1315,DataRegularSeason20242025!$B$3:$B$1315, "&lt;=" &amp; $A158, DataRegularSeason20242025!$D$3:$D$1315, AG$1)+SUMIFS(DataRegularSeason20242025!$AB$3:$AB$1315,DataRegularSeason20242025!$B$3:$B$1315, "&lt;=" &amp; $A158, DataRegularSeason20242025!$E$3:$E$1315, AG$1)</f>
        <v>71</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46</v>
      </c>
      <c r="C159" s="2">
        <f>SUMIFS(DataRegularSeason20242025!$AA$3:$AA$1315,DataRegularSeason20242025!$B$3:$B$1315, "&lt;=" &amp; $A159, DataRegularSeason20242025!$D$3:$D$1315, C$1)+SUMIFS(DataRegularSeason20242025!$AB$3:$AB$1315,DataRegularSeason20242025!$B$3:$B$1315, "&lt;=" &amp; $A159, DataRegularSeason20242025!$E$3:$E$1315, C$1)</f>
        <v>56</v>
      </c>
      <c r="D159" s="2">
        <f>SUMIFS(DataRegularSeason20242025!$AA$3:$AA$1315,DataRegularSeason20242025!$B$3:$B$1315, "&lt;=" &amp; $A159, DataRegularSeason20242025!$D$3:$D$1315, D$1)+SUMIFS(DataRegularSeason20242025!$AB$3:$AB$1315,DataRegularSeason20242025!$B$3:$B$1315, "&lt;=" &amp; $A159, DataRegularSeason20242025!$E$3:$E$1315, D$1)</f>
        <v>41</v>
      </c>
      <c r="E159" s="2">
        <f>SUMIFS(DataRegularSeason20242025!$AA$3:$AA$1315,DataRegularSeason20242025!$B$3:$B$1315, "&lt;=" &amp; $A159, DataRegularSeason20242025!$D$3:$D$1315, E$1)+SUMIFS(DataRegularSeason20242025!$AB$3:$AB$1315,DataRegularSeason20242025!$B$3:$B$1315, "&lt;=" &amp; $A159, DataRegularSeason20242025!$E$3:$E$1315, E$1)</f>
        <v>64</v>
      </c>
      <c r="F159" s="2">
        <f>SUMIFS(DataRegularSeason20242025!$AA$3:$AA$1315,DataRegularSeason20242025!$B$3:$B$1315, "&lt;=" &amp; $A159, DataRegularSeason20242025!$D$3:$D$1315, F$1)+SUMIFS(DataRegularSeason20242025!$AB$3:$AB$1315,DataRegularSeason20242025!$B$3:$B$1315, "&lt;=" &amp; $A159, DataRegularSeason20242025!$E$3:$E$1315, F$1)</f>
        <v>55</v>
      </c>
      <c r="G159" s="2">
        <f>SUMIFS(DataRegularSeason20242025!$AA$3:$AA$1315,DataRegularSeason20242025!$B$3:$B$1315, "&lt;=" &amp; $A159, DataRegularSeason20242025!$D$3:$D$1315, G$1)+SUMIFS(DataRegularSeason20242025!$AB$3:$AB$1315,DataRegularSeason20242025!$B$3:$B$1315, "&lt;=" &amp; $A159, DataRegularSeason20242025!$E$3:$E$1315, G$1)</f>
        <v>55</v>
      </c>
      <c r="H159" s="2">
        <f>SUMIFS(DataRegularSeason20242025!$AA$3:$AA$1315,DataRegularSeason20242025!$B$3:$B$1315, "&lt;=" &amp; $A159, DataRegularSeason20242025!$D$3:$D$1315, H$1)+SUMIFS(DataRegularSeason20242025!$AB$3:$AB$1315,DataRegularSeason20242025!$B$3:$B$1315, "&lt;=" &amp; $A159, DataRegularSeason20242025!$E$3:$E$1315, H$1)</f>
        <v>35</v>
      </c>
      <c r="I159" s="2">
        <f>SUMIFS(DataRegularSeason20242025!$AA$3:$AA$1315,DataRegularSeason20242025!$B$3:$B$1315, "&lt;=" &amp; $A159, DataRegularSeason20242025!$D$3:$D$1315, I$1)+SUMIFS(DataRegularSeason20242025!$AB$3:$AB$1315,DataRegularSeason20242025!$B$3:$B$1315, "&lt;=" &amp; $A159, DataRegularSeason20242025!$E$3:$E$1315, I$1)</f>
        <v>58</v>
      </c>
      <c r="J159" s="2">
        <f>SUMIFS(DataRegularSeason20242025!$AA$3:$AA$1315,DataRegularSeason20242025!$B$3:$B$1315, "&lt;=" &amp; $A159, DataRegularSeason20242025!$D$3:$D$1315, J$1)+SUMIFS(DataRegularSeason20242025!$AB$3:$AB$1315,DataRegularSeason20242025!$B$3:$B$1315, "&lt;=" &amp; $A159, DataRegularSeason20242025!$E$3:$E$1315, J$1)</f>
        <v>63</v>
      </c>
      <c r="K159" s="2">
        <f>SUMIFS(DataRegularSeason20242025!$AA$3:$AA$1315,DataRegularSeason20242025!$B$3:$B$1315, "&lt;=" &amp; $A159, DataRegularSeason20242025!$D$3:$D$1315, K$1)+SUMIFS(DataRegularSeason20242025!$AB$3:$AB$1315,DataRegularSeason20242025!$B$3:$B$1315, "&lt;=" &amp; $A159, DataRegularSeason20242025!$E$3:$E$1315, K$1)</f>
        <v>51</v>
      </c>
      <c r="L159" s="2">
        <f>SUMIFS(DataRegularSeason20242025!$AA$3:$AA$1315,DataRegularSeason20242025!$B$3:$B$1315, "&lt;=" &amp; $A159, DataRegularSeason20242025!$D$3:$D$1315, L$1)+SUMIFS(DataRegularSeason20242025!$AB$3:$AB$1315,DataRegularSeason20242025!$B$3:$B$1315, "&lt;=" &amp; $A159, DataRegularSeason20242025!$E$3:$E$1315, L$1)</f>
        <v>65</v>
      </c>
      <c r="M159" s="2">
        <f>SUMIFS(DataRegularSeason20242025!$AA$3:$AA$1315,DataRegularSeason20242025!$B$3:$B$1315, "&lt;=" &amp; $A159, DataRegularSeason20242025!$D$3:$D$1315, M$1)+SUMIFS(DataRegularSeason20242025!$AB$3:$AB$1315,DataRegularSeason20242025!$B$3:$B$1315, "&lt;=" &amp; $A159, DataRegularSeason20242025!$E$3:$E$1315, M$1)</f>
        <v>59</v>
      </c>
      <c r="N159" s="2">
        <f>SUMIFS(DataRegularSeason20242025!$AA$3:$AA$1315,DataRegularSeason20242025!$B$3:$B$1315, "&lt;=" &amp; $A159, DataRegularSeason20242025!$D$3:$D$1315, N$1)+SUMIFS(DataRegularSeason20242025!$AB$3:$AB$1315,DataRegularSeason20242025!$B$3:$B$1315, "&lt;=" &amp; $A159, DataRegularSeason20242025!$E$3:$E$1315, N$1)</f>
        <v>58</v>
      </c>
      <c r="O159" s="2">
        <f>SUMIFS(DataRegularSeason20242025!$AA$3:$AA$1315,DataRegularSeason20242025!$B$3:$B$1315, "&lt;=" &amp; $A159, DataRegularSeason20242025!$D$3:$D$1315, O$1)+SUMIFS(DataRegularSeason20242025!$AB$3:$AB$1315,DataRegularSeason20242025!$B$3:$B$1315, "&lt;=" &amp; $A159, DataRegularSeason20242025!$E$3:$E$1315, O$1)</f>
        <v>60</v>
      </c>
      <c r="P159" s="2">
        <f>SUMIFS(DataRegularSeason20242025!$AA$3:$AA$1315,DataRegularSeason20242025!$B$3:$B$1315, "&lt;=" &amp; $A159, DataRegularSeason20242025!$D$3:$D$1315, P$1)+SUMIFS(DataRegularSeason20242025!$AB$3:$AB$1315,DataRegularSeason20242025!$B$3:$B$1315, "&lt;=" &amp; $A159, DataRegularSeason20242025!$E$3:$E$1315, P$1)</f>
        <v>53</v>
      </c>
      <c r="Q159" s="2">
        <f>SUMIFS(DataRegularSeason20242025!$AA$3:$AA$1315,DataRegularSeason20242025!$B$3:$B$1315, "&lt;=" &amp; $A159, DataRegularSeason20242025!$D$3:$D$1315, Q$1)+SUMIFS(DataRegularSeason20242025!$AB$3:$AB$1315,DataRegularSeason20242025!$B$3:$B$1315, "&lt;=" &amp; $A159, DataRegularSeason20242025!$E$3:$E$1315, Q$1)</f>
        <v>62</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49</v>
      </c>
      <c r="T159" s="2">
        <f>SUMIFS(DataRegularSeason20242025!$AA$3:$AA$1315,DataRegularSeason20242025!$B$3:$B$1315, "&lt;=" &amp; $A159, DataRegularSeason20242025!$D$3:$D$1315, T$1)+SUMIFS(DataRegularSeason20242025!$AB$3:$AB$1315,DataRegularSeason20242025!$B$3:$B$1315, "&lt;=" &amp; $A159, DataRegularSeason20242025!$E$3:$E$1315, T$1)</f>
        <v>52</v>
      </c>
      <c r="U159" s="2">
        <f>SUMIFS(DataRegularSeason20242025!$AA$3:$AA$1315,DataRegularSeason20242025!$B$3:$B$1315, "&lt;=" &amp; $A159, DataRegularSeason20242025!$D$3:$D$1315, U$1)+SUMIFS(DataRegularSeason20242025!$AB$3:$AB$1315,DataRegularSeason20242025!$B$3:$B$1315, "&lt;=" &amp; $A159, DataRegularSeason20242025!$E$3:$E$1315, U$1)</f>
        <v>54</v>
      </c>
      <c r="V159" s="2">
        <f>SUMIFS(DataRegularSeason20242025!$AA$3:$AA$1315,DataRegularSeason20242025!$B$3:$B$1315, "&lt;=" &amp; $A159, DataRegularSeason20242025!$D$3:$D$1315, V$1)+SUMIFS(DataRegularSeason20242025!$AB$3:$AB$1315,DataRegularSeason20242025!$B$3:$B$1315, "&lt;=" &amp; $A159, DataRegularSeason20242025!$E$3:$E$1315, V$1)</f>
        <v>50</v>
      </c>
      <c r="W159" s="2">
        <f>SUMIFS(DataRegularSeason20242025!$AA$3:$AA$1315,DataRegularSeason20242025!$B$3:$B$1315, "&lt;=" &amp; $A159, DataRegularSeason20242025!$D$3:$D$1315, W$1)+SUMIFS(DataRegularSeason20242025!$AB$3:$AB$1315,DataRegularSeason20242025!$B$3:$B$1315, "&lt;=" &amp; $A159, DataRegularSeason20242025!$E$3:$E$1315, W$1)</f>
        <v>48</v>
      </c>
      <c r="X159" s="2">
        <f>SUMIFS(DataRegularSeason20242025!$AA$3:$AA$1315,DataRegularSeason20242025!$B$3:$B$1315, "&lt;=" &amp; $A159, DataRegularSeason20242025!$D$3:$D$1315, X$1)+SUMIFS(DataRegularSeason20242025!$AB$3:$AB$1315,DataRegularSeason20242025!$B$3:$B$1315, "&lt;=" &amp; $A159, DataRegularSeason20242025!$E$3:$E$1315, X$1)</f>
        <v>47</v>
      </c>
      <c r="Y159" s="2">
        <f>SUMIFS(DataRegularSeason20242025!$AA$3:$AA$1315,DataRegularSeason20242025!$B$3:$B$1315, "&lt;=" &amp; $A159, DataRegularSeason20242025!$D$3:$D$1315, Y$1)+SUMIFS(DataRegularSeason20242025!$AB$3:$AB$1315,DataRegularSeason20242025!$B$3:$B$1315, "&lt;=" &amp; $A159, DataRegularSeason20242025!$E$3:$E$1315, Y$1)</f>
        <v>34</v>
      </c>
      <c r="Z159" s="2">
        <f>SUMIFS(DataRegularSeason20242025!$AA$3:$AA$1315,DataRegularSeason20242025!$B$3:$B$1315, "&lt;=" &amp; $A159, DataRegularSeason20242025!$D$3:$D$1315, Z$1)+SUMIFS(DataRegularSeason20242025!$AB$3:$AB$1315,DataRegularSeason20242025!$B$3:$B$1315, "&lt;=" &amp; $A159, DataRegularSeason20242025!$E$3:$E$1315, Z$1)</f>
        <v>50</v>
      </c>
      <c r="AA159" s="2">
        <f>SUMIFS(DataRegularSeason20242025!$AA$3:$AA$1315,DataRegularSeason20242025!$B$3:$B$1315, "&lt;=" &amp; $A159, DataRegularSeason20242025!$D$3:$D$1315, AA$1)+SUMIFS(DataRegularSeason20242025!$AB$3:$AB$1315,DataRegularSeason20242025!$B$3:$B$1315, "&lt;=" &amp; $A159, DataRegularSeason20242025!$E$3:$E$1315, AA$1)</f>
        <v>55</v>
      </c>
      <c r="AB159" s="2">
        <f>SUMIFS(DataRegularSeason20242025!$AA$3:$AA$1315,DataRegularSeason20242025!$B$3:$B$1315, "&lt;=" &amp; $A159, DataRegularSeason20242025!$D$3:$D$1315, AB$1)+SUMIFS(DataRegularSeason20242025!$AB$3:$AB$1315,DataRegularSeason20242025!$B$3:$B$1315, "&lt;=" &amp; $A159, DataRegularSeason20242025!$E$3:$E$1315, AB$1)</f>
        <v>62</v>
      </c>
      <c r="AC159" s="2">
        <f>SUMIFS(DataRegularSeason20242025!$AA$3:$AA$1315,DataRegularSeason20242025!$B$3:$B$1315, "&lt;=" &amp; $A159, DataRegularSeason20242025!$D$3:$D$1315, AC$1)+SUMIFS(DataRegularSeason20242025!$AB$3:$AB$1315,DataRegularSeason20242025!$B$3:$B$1315, "&lt;=" &amp; $A159, DataRegularSeason20242025!$E$3:$E$1315, AC$1)</f>
        <v>49</v>
      </c>
      <c r="AD159" s="2">
        <f>SUMIFS(DataRegularSeason20242025!$AA$3:$AA$1315,DataRegularSeason20242025!$B$3:$B$1315, "&lt;=" &amp; $A159, DataRegularSeason20242025!$D$3:$D$1315, AD$1)+SUMIFS(DataRegularSeason20242025!$AB$3:$AB$1315,DataRegularSeason20242025!$B$3:$B$1315, "&lt;=" &amp; $A159, DataRegularSeason20242025!$E$3:$E$1315, AD$1)</f>
        <v>50</v>
      </c>
      <c r="AE159" s="2">
        <f>SUMIFS(DataRegularSeason20242025!$AA$3:$AA$1315,DataRegularSeason20242025!$B$3:$B$1315, "&lt;=" &amp; $A159, DataRegularSeason20242025!$D$3:$D$1315, AE$1)+SUMIFS(DataRegularSeason20242025!$AB$3:$AB$1315,DataRegularSeason20242025!$B$3:$B$1315, "&lt;=" &amp; $A159, DataRegularSeason20242025!$E$3:$E$1315, AE$1)</f>
        <v>64</v>
      </c>
      <c r="AF159" s="2">
        <f>SUMIFS(DataRegularSeason20242025!$AA$3:$AA$1315,DataRegularSeason20242025!$B$3:$B$1315, "&lt;=" &amp; $A159, DataRegularSeason20242025!$D$3:$D$1315, AF$1)+SUMIFS(DataRegularSeason20242025!$AB$3:$AB$1315,DataRegularSeason20242025!$B$3:$B$1315, "&lt;=" &amp; $A159, DataRegularSeason20242025!$E$3:$E$1315, AF$1)</f>
        <v>69</v>
      </c>
      <c r="AG159" s="2">
        <f>SUMIFS(DataRegularSeason20242025!$AA$3:$AA$1315,DataRegularSeason20242025!$B$3:$B$1315, "&lt;=" &amp; $A159, DataRegularSeason20242025!$D$3:$D$1315, AG$1)+SUMIFS(DataRegularSeason20242025!$AB$3:$AB$1315,DataRegularSeason20242025!$B$3:$B$1315, "&lt;=" &amp; $A159, DataRegularSeason20242025!$E$3:$E$1315, AG$1)</f>
        <v>71</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46</v>
      </c>
      <c r="C160" s="2">
        <f>SUMIFS(DataRegularSeason20242025!$AA$3:$AA$1315,DataRegularSeason20242025!$B$3:$B$1315, "&lt;=" &amp; $A160, DataRegularSeason20242025!$D$3:$D$1315, C$1)+SUMIFS(DataRegularSeason20242025!$AB$3:$AB$1315,DataRegularSeason20242025!$B$3:$B$1315, "&lt;=" &amp; $A160, DataRegularSeason20242025!$E$3:$E$1315, C$1)</f>
        <v>56</v>
      </c>
      <c r="D160" s="2">
        <f>SUMIFS(DataRegularSeason20242025!$AA$3:$AA$1315,DataRegularSeason20242025!$B$3:$B$1315, "&lt;=" &amp; $A160, DataRegularSeason20242025!$D$3:$D$1315, D$1)+SUMIFS(DataRegularSeason20242025!$AB$3:$AB$1315,DataRegularSeason20242025!$B$3:$B$1315, "&lt;=" &amp; $A160, DataRegularSeason20242025!$E$3:$E$1315, D$1)</f>
        <v>41</v>
      </c>
      <c r="E160" s="2">
        <f>SUMIFS(DataRegularSeason20242025!$AA$3:$AA$1315,DataRegularSeason20242025!$B$3:$B$1315, "&lt;=" &amp; $A160, DataRegularSeason20242025!$D$3:$D$1315, E$1)+SUMIFS(DataRegularSeason20242025!$AB$3:$AB$1315,DataRegularSeason20242025!$B$3:$B$1315, "&lt;=" &amp; $A160, DataRegularSeason20242025!$E$3:$E$1315, E$1)</f>
        <v>64</v>
      </c>
      <c r="F160" s="2">
        <f>SUMIFS(DataRegularSeason20242025!$AA$3:$AA$1315,DataRegularSeason20242025!$B$3:$B$1315, "&lt;=" &amp; $A160, DataRegularSeason20242025!$D$3:$D$1315, F$1)+SUMIFS(DataRegularSeason20242025!$AB$3:$AB$1315,DataRegularSeason20242025!$B$3:$B$1315, "&lt;=" &amp; $A160, DataRegularSeason20242025!$E$3:$E$1315, F$1)</f>
        <v>55</v>
      </c>
      <c r="G160" s="2">
        <f>SUMIFS(DataRegularSeason20242025!$AA$3:$AA$1315,DataRegularSeason20242025!$B$3:$B$1315, "&lt;=" &amp; $A160, DataRegularSeason20242025!$D$3:$D$1315, G$1)+SUMIFS(DataRegularSeason20242025!$AB$3:$AB$1315,DataRegularSeason20242025!$B$3:$B$1315, "&lt;=" &amp; $A160, DataRegularSeason20242025!$E$3:$E$1315, G$1)</f>
        <v>55</v>
      </c>
      <c r="H160" s="2">
        <f>SUMIFS(DataRegularSeason20242025!$AA$3:$AA$1315,DataRegularSeason20242025!$B$3:$B$1315, "&lt;=" &amp; $A160, DataRegularSeason20242025!$D$3:$D$1315, H$1)+SUMIFS(DataRegularSeason20242025!$AB$3:$AB$1315,DataRegularSeason20242025!$B$3:$B$1315, "&lt;=" &amp; $A160, DataRegularSeason20242025!$E$3:$E$1315, H$1)</f>
        <v>35</v>
      </c>
      <c r="I160" s="2">
        <f>SUMIFS(DataRegularSeason20242025!$AA$3:$AA$1315,DataRegularSeason20242025!$B$3:$B$1315, "&lt;=" &amp; $A160, DataRegularSeason20242025!$D$3:$D$1315, I$1)+SUMIFS(DataRegularSeason20242025!$AB$3:$AB$1315,DataRegularSeason20242025!$B$3:$B$1315, "&lt;=" &amp; $A160, DataRegularSeason20242025!$E$3:$E$1315, I$1)</f>
        <v>58</v>
      </c>
      <c r="J160" s="2">
        <f>SUMIFS(DataRegularSeason20242025!$AA$3:$AA$1315,DataRegularSeason20242025!$B$3:$B$1315, "&lt;=" &amp; $A160, DataRegularSeason20242025!$D$3:$D$1315, J$1)+SUMIFS(DataRegularSeason20242025!$AB$3:$AB$1315,DataRegularSeason20242025!$B$3:$B$1315, "&lt;=" &amp; $A160, DataRegularSeason20242025!$E$3:$E$1315, J$1)</f>
        <v>63</v>
      </c>
      <c r="K160" s="2">
        <f>SUMIFS(DataRegularSeason20242025!$AA$3:$AA$1315,DataRegularSeason20242025!$B$3:$B$1315, "&lt;=" &amp; $A160, DataRegularSeason20242025!$D$3:$D$1315, K$1)+SUMIFS(DataRegularSeason20242025!$AB$3:$AB$1315,DataRegularSeason20242025!$B$3:$B$1315, "&lt;=" &amp; $A160, DataRegularSeason20242025!$E$3:$E$1315, K$1)</f>
        <v>51</v>
      </c>
      <c r="L160" s="2">
        <f>SUMIFS(DataRegularSeason20242025!$AA$3:$AA$1315,DataRegularSeason20242025!$B$3:$B$1315, "&lt;=" &amp; $A160, DataRegularSeason20242025!$D$3:$D$1315, L$1)+SUMIFS(DataRegularSeason20242025!$AB$3:$AB$1315,DataRegularSeason20242025!$B$3:$B$1315, "&lt;=" &amp; $A160, DataRegularSeason20242025!$E$3:$E$1315, L$1)</f>
        <v>65</v>
      </c>
      <c r="M160" s="2">
        <f>SUMIFS(DataRegularSeason20242025!$AA$3:$AA$1315,DataRegularSeason20242025!$B$3:$B$1315, "&lt;=" &amp; $A160, DataRegularSeason20242025!$D$3:$D$1315, M$1)+SUMIFS(DataRegularSeason20242025!$AB$3:$AB$1315,DataRegularSeason20242025!$B$3:$B$1315, "&lt;=" &amp; $A160, DataRegularSeason20242025!$E$3:$E$1315, M$1)</f>
        <v>59</v>
      </c>
      <c r="N160" s="2">
        <f>SUMIFS(DataRegularSeason20242025!$AA$3:$AA$1315,DataRegularSeason20242025!$B$3:$B$1315, "&lt;=" &amp; $A160, DataRegularSeason20242025!$D$3:$D$1315, N$1)+SUMIFS(DataRegularSeason20242025!$AB$3:$AB$1315,DataRegularSeason20242025!$B$3:$B$1315, "&lt;=" &amp; $A160, DataRegularSeason20242025!$E$3:$E$1315, N$1)</f>
        <v>58</v>
      </c>
      <c r="O160" s="2">
        <f>SUMIFS(DataRegularSeason20242025!$AA$3:$AA$1315,DataRegularSeason20242025!$B$3:$B$1315, "&lt;=" &amp; $A160, DataRegularSeason20242025!$D$3:$D$1315, O$1)+SUMIFS(DataRegularSeason20242025!$AB$3:$AB$1315,DataRegularSeason20242025!$B$3:$B$1315, "&lt;=" &amp; $A160, DataRegularSeason20242025!$E$3:$E$1315, O$1)</f>
        <v>60</v>
      </c>
      <c r="P160" s="2">
        <f>SUMIFS(DataRegularSeason20242025!$AA$3:$AA$1315,DataRegularSeason20242025!$B$3:$B$1315, "&lt;=" &amp; $A160, DataRegularSeason20242025!$D$3:$D$1315, P$1)+SUMIFS(DataRegularSeason20242025!$AB$3:$AB$1315,DataRegularSeason20242025!$B$3:$B$1315, "&lt;=" &amp; $A160, DataRegularSeason20242025!$E$3:$E$1315, P$1)</f>
        <v>53</v>
      </c>
      <c r="Q160" s="2">
        <f>SUMIFS(DataRegularSeason20242025!$AA$3:$AA$1315,DataRegularSeason20242025!$B$3:$B$1315, "&lt;=" &amp; $A160, DataRegularSeason20242025!$D$3:$D$1315, Q$1)+SUMIFS(DataRegularSeason20242025!$AB$3:$AB$1315,DataRegularSeason20242025!$B$3:$B$1315, "&lt;=" &amp; $A160, DataRegularSeason20242025!$E$3:$E$1315, Q$1)</f>
        <v>62</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49</v>
      </c>
      <c r="T160" s="2">
        <f>SUMIFS(DataRegularSeason20242025!$AA$3:$AA$1315,DataRegularSeason20242025!$B$3:$B$1315, "&lt;=" &amp; $A160, DataRegularSeason20242025!$D$3:$D$1315, T$1)+SUMIFS(DataRegularSeason20242025!$AB$3:$AB$1315,DataRegularSeason20242025!$B$3:$B$1315, "&lt;=" &amp; $A160, DataRegularSeason20242025!$E$3:$E$1315, T$1)</f>
        <v>52</v>
      </c>
      <c r="U160" s="2">
        <f>SUMIFS(DataRegularSeason20242025!$AA$3:$AA$1315,DataRegularSeason20242025!$B$3:$B$1315, "&lt;=" &amp; $A160, DataRegularSeason20242025!$D$3:$D$1315, U$1)+SUMIFS(DataRegularSeason20242025!$AB$3:$AB$1315,DataRegularSeason20242025!$B$3:$B$1315, "&lt;=" &amp; $A160, DataRegularSeason20242025!$E$3:$E$1315, U$1)</f>
        <v>54</v>
      </c>
      <c r="V160" s="2">
        <f>SUMIFS(DataRegularSeason20242025!$AA$3:$AA$1315,DataRegularSeason20242025!$B$3:$B$1315, "&lt;=" &amp; $A160, DataRegularSeason20242025!$D$3:$D$1315, V$1)+SUMIFS(DataRegularSeason20242025!$AB$3:$AB$1315,DataRegularSeason20242025!$B$3:$B$1315, "&lt;=" &amp; $A160, DataRegularSeason20242025!$E$3:$E$1315, V$1)</f>
        <v>50</v>
      </c>
      <c r="W160" s="2">
        <f>SUMIFS(DataRegularSeason20242025!$AA$3:$AA$1315,DataRegularSeason20242025!$B$3:$B$1315, "&lt;=" &amp; $A160, DataRegularSeason20242025!$D$3:$D$1315, W$1)+SUMIFS(DataRegularSeason20242025!$AB$3:$AB$1315,DataRegularSeason20242025!$B$3:$B$1315, "&lt;=" &amp; $A160, DataRegularSeason20242025!$E$3:$E$1315, W$1)</f>
        <v>48</v>
      </c>
      <c r="X160" s="2">
        <f>SUMIFS(DataRegularSeason20242025!$AA$3:$AA$1315,DataRegularSeason20242025!$B$3:$B$1315, "&lt;=" &amp; $A160, DataRegularSeason20242025!$D$3:$D$1315, X$1)+SUMIFS(DataRegularSeason20242025!$AB$3:$AB$1315,DataRegularSeason20242025!$B$3:$B$1315, "&lt;=" &amp; $A160, DataRegularSeason20242025!$E$3:$E$1315, X$1)</f>
        <v>47</v>
      </c>
      <c r="Y160" s="2">
        <f>SUMIFS(DataRegularSeason20242025!$AA$3:$AA$1315,DataRegularSeason20242025!$B$3:$B$1315, "&lt;=" &amp; $A160, DataRegularSeason20242025!$D$3:$D$1315, Y$1)+SUMIFS(DataRegularSeason20242025!$AB$3:$AB$1315,DataRegularSeason20242025!$B$3:$B$1315, "&lt;=" &amp; $A160, DataRegularSeason20242025!$E$3:$E$1315, Y$1)</f>
        <v>34</v>
      </c>
      <c r="Z160" s="2">
        <f>SUMIFS(DataRegularSeason20242025!$AA$3:$AA$1315,DataRegularSeason20242025!$B$3:$B$1315, "&lt;=" &amp; $A160, DataRegularSeason20242025!$D$3:$D$1315, Z$1)+SUMIFS(DataRegularSeason20242025!$AB$3:$AB$1315,DataRegularSeason20242025!$B$3:$B$1315, "&lt;=" &amp; $A160, DataRegularSeason20242025!$E$3:$E$1315, Z$1)</f>
        <v>50</v>
      </c>
      <c r="AA160" s="2">
        <f>SUMIFS(DataRegularSeason20242025!$AA$3:$AA$1315,DataRegularSeason20242025!$B$3:$B$1315, "&lt;=" &amp; $A160, DataRegularSeason20242025!$D$3:$D$1315, AA$1)+SUMIFS(DataRegularSeason20242025!$AB$3:$AB$1315,DataRegularSeason20242025!$B$3:$B$1315, "&lt;=" &amp; $A160, DataRegularSeason20242025!$E$3:$E$1315, AA$1)</f>
        <v>55</v>
      </c>
      <c r="AB160" s="2">
        <f>SUMIFS(DataRegularSeason20242025!$AA$3:$AA$1315,DataRegularSeason20242025!$B$3:$B$1315, "&lt;=" &amp; $A160, DataRegularSeason20242025!$D$3:$D$1315, AB$1)+SUMIFS(DataRegularSeason20242025!$AB$3:$AB$1315,DataRegularSeason20242025!$B$3:$B$1315, "&lt;=" &amp; $A160, DataRegularSeason20242025!$E$3:$E$1315, AB$1)</f>
        <v>62</v>
      </c>
      <c r="AC160" s="2">
        <f>SUMIFS(DataRegularSeason20242025!$AA$3:$AA$1315,DataRegularSeason20242025!$B$3:$B$1315, "&lt;=" &amp; $A160, DataRegularSeason20242025!$D$3:$D$1315, AC$1)+SUMIFS(DataRegularSeason20242025!$AB$3:$AB$1315,DataRegularSeason20242025!$B$3:$B$1315, "&lt;=" &amp; $A160, DataRegularSeason20242025!$E$3:$E$1315, AC$1)</f>
        <v>49</v>
      </c>
      <c r="AD160" s="2">
        <f>SUMIFS(DataRegularSeason20242025!$AA$3:$AA$1315,DataRegularSeason20242025!$B$3:$B$1315, "&lt;=" &amp; $A160, DataRegularSeason20242025!$D$3:$D$1315, AD$1)+SUMIFS(DataRegularSeason20242025!$AB$3:$AB$1315,DataRegularSeason20242025!$B$3:$B$1315, "&lt;=" &amp; $A160, DataRegularSeason20242025!$E$3:$E$1315, AD$1)</f>
        <v>50</v>
      </c>
      <c r="AE160" s="2">
        <f>SUMIFS(DataRegularSeason20242025!$AA$3:$AA$1315,DataRegularSeason20242025!$B$3:$B$1315, "&lt;=" &amp; $A160, DataRegularSeason20242025!$D$3:$D$1315, AE$1)+SUMIFS(DataRegularSeason20242025!$AB$3:$AB$1315,DataRegularSeason20242025!$B$3:$B$1315, "&lt;=" &amp; $A160, DataRegularSeason20242025!$E$3:$E$1315, AE$1)</f>
        <v>64</v>
      </c>
      <c r="AF160" s="2">
        <f>SUMIFS(DataRegularSeason20242025!$AA$3:$AA$1315,DataRegularSeason20242025!$B$3:$B$1315, "&lt;=" &amp; $A160, DataRegularSeason20242025!$D$3:$D$1315, AF$1)+SUMIFS(DataRegularSeason20242025!$AB$3:$AB$1315,DataRegularSeason20242025!$B$3:$B$1315, "&lt;=" &amp; $A160, DataRegularSeason20242025!$E$3:$E$1315, AF$1)</f>
        <v>69</v>
      </c>
      <c r="AG160" s="2">
        <f>SUMIFS(DataRegularSeason20242025!$AA$3:$AA$1315,DataRegularSeason20242025!$B$3:$B$1315, "&lt;=" &amp; $A160, DataRegularSeason20242025!$D$3:$D$1315, AG$1)+SUMIFS(DataRegularSeason20242025!$AB$3:$AB$1315,DataRegularSeason20242025!$B$3:$B$1315, "&lt;=" &amp; $A160, DataRegularSeason20242025!$E$3:$E$1315, AG$1)</f>
        <v>71</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46</v>
      </c>
      <c r="C161" s="2">
        <f>SUMIFS(DataRegularSeason20242025!$AA$3:$AA$1315,DataRegularSeason20242025!$B$3:$B$1315, "&lt;=" &amp; $A161, DataRegularSeason20242025!$D$3:$D$1315, C$1)+SUMIFS(DataRegularSeason20242025!$AB$3:$AB$1315,DataRegularSeason20242025!$B$3:$B$1315, "&lt;=" &amp; $A161, DataRegularSeason20242025!$E$3:$E$1315, C$1)</f>
        <v>56</v>
      </c>
      <c r="D161" s="2">
        <f>SUMIFS(DataRegularSeason20242025!$AA$3:$AA$1315,DataRegularSeason20242025!$B$3:$B$1315, "&lt;=" &amp; $A161, DataRegularSeason20242025!$D$3:$D$1315, D$1)+SUMIFS(DataRegularSeason20242025!$AB$3:$AB$1315,DataRegularSeason20242025!$B$3:$B$1315, "&lt;=" &amp; $A161, DataRegularSeason20242025!$E$3:$E$1315, D$1)</f>
        <v>41</v>
      </c>
      <c r="E161" s="2">
        <f>SUMIFS(DataRegularSeason20242025!$AA$3:$AA$1315,DataRegularSeason20242025!$B$3:$B$1315, "&lt;=" &amp; $A161, DataRegularSeason20242025!$D$3:$D$1315, E$1)+SUMIFS(DataRegularSeason20242025!$AB$3:$AB$1315,DataRegularSeason20242025!$B$3:$B$1315, "&lt;=" &amp; $A161, DataRegularSeason20242025!$E$3:$E$1315, E$1)</f>
        <v>64</v>
      </c>
      <c r="F161" s="2">
        <f>SUMIFS(DataRegularSeason20242025!$AA$3:$AA$1315,DataRegularSeason20242025!$B$3:$B$1315, "&lt;=" &amp; $A161, DataRegularSeason20242025!$D$3:$D$1315, F$1)+SUMIFS(DataRegularSeason20242025!$AB$3:$AB$1315,DataRegularSeason20242025!$B$3:$B$1315, "&lt;=" &amp; $A161, DataRegularSeason20242025!$E$3:$E$1315, F$1)</f>
        <v>55</v>
      </c>
      <c r="G161" s="2">
        <f>SUMIFS(DataRegularSeason20242025!$AA$3:$AA$1315,DataRegularSeason20242025!$B$3:$B$1315, "&lt;=" &amp; $A161, DataRegularSeason20242025!$D$3:$D$1315, G$1)+SUMIFS(DataRegularSeason20242025!$AB$3:$AB$1315,DataRegularSeason20242025!$B$3:$B$1315, "&lt;=" &amp; $A161, DataRegularSeason20242025!$E$3:$E$1315, G$1)</f>
        <v>55</v>
      </c>
      <c r="H161" s="2">
        <f>SUMIFS(DataRegularSeason20242025!$AA$3:$AA$1315,DataRegularSeason20242025!$B$3:$B$1315, "&lt;=" &amp; $A161, DataRegularSeason20242025!$D$3:$D$1315, H$1)+SUMIFS(DataRegularSeason20242025!$AB$3:$AB$1315,DataRegularSeason20242025!$B$3:$B$1315, "&lt;=" &amp; $A161, DataRegularSeason20242025!$E$3:$E$1315, H$1)</f>
        <v>35</v>
      </c>
      <c r="I161" s="2">
        <f>SUMIFS(DataRegularSeason20242025!$AA$3:$AA$1315,DataRegularSeason20242025!$B$3:$B$1315, "&lt;=" &amp; $A161, DataRegularSeason20242025!$D$3:$D$1315, I$1)+SUMIFS(DataRegularSeason20242025!$AB$3:$AB$1315,DataRegularSeason20242025!$B$3:$B$1315, "&lt;=" &amp; $A161, DataRegularSeason20242025!$E$3:$E$1315, I$1)</f>
        <v>58</v>
      </c>
      <c r="J161" s="2">
        <f>SUMIFS(DataRegularSeason20242025!$AA$3:$AA$1315,DataRegularSeason20242025!$B$3:$B$1315, "&lt;=" &amp; $A161, DataRegularSeason20242025!$D$3:$D$1315, J$1)+SUMIFS(DataRegularSeason20242025!$AB$3:$AB$1315,DataRegularSeason20242025!$B$3:$B$1315, "&lt;=" &amp; $A161, DataRegularSeason20242025!$E$3:$E$1315, J$1)</f>
        <v>63</v>
      </c>
      <c r="K161" s="2">
        <f>SUMIFS(DataRegularSeason20242025!$AA$3:$AA$1315,DataRegularSeason20242025!$B$3:$B$1315, "&lt;=" &amp; $A161, DataRegularSeason20242025!$D$3:$D$1315, K$1)+SUMIFS(DataRegularSeason20242025!$AB$3:$AB$1315,DataRegularSeason20242025!$B$3:$B$1315, "&lt;=" &amp; $A161, DataRegularSeason20242025!$E$3:$E$1315, K$1)</f>
        <v>51</v>
      </c>
      <c r="L161" s="2">
        <f>SUMIFS(DataRegularSeason20242025!$AA$3:$AA$1315,DataRegularSeason20242025!$B$3:$B$1315, "&lt;=" &amp; $A161, DataRegularSeason20242025!$D$3:$D$1315, L$1)+SUMIFS(DataRegularSeason20242025!$AB$3:$AB$1315,DataRegularSeason20242025!$B$3:$B$1315, "&lt;=" &amp; $A161, DataRegularSeason20242025!$E$3:$E$1315, L$1)</f>
        <v>65</v>
      </c>
      <c r="M161" s="2">
        <f>SUMIFS(DataRegularSeason20242025!$AA$3:$AA$1315,DataRegularSeason20242025!$B$3:$B$1315, "&lt;=" &amp; $A161, DataRegularSeason20242025!$D$3:$D$1315, M$1)+SUMIFS(DataRegularSeason20242025!$AB$3:$AB$1315,DataRegularSeason20242025!$B$3:$B$1315, "&lt;=" &amp; $A161, DataRegularSeason20242025!$E$3:$E$1315, M$1)</f>
        <v>59</v>
      </c>
      <c r="N161" s="2">
        <f>SUMIFS(DataRegularSeason20242025!$AA$3:$AA$1315,DataRegularSeason20242025!$B$3:$B$1315, "&lt;=" &amp; $A161, DataRegularSeason20242025!$D$3:$D$1315, N$1)+SUMIFS(DataRegularSeason20242025!$AB$3:$AB$1315,DataRegularSeason20242025!$B$3:$B$1315, "&lt;=" &amp; $A161, DataRegularSeason20242025!$E$3:$E$1315, N$1)</f>
        <v>58</v>
      </c>
      <c r="O161" s="2">
        <f>SUMIFS(DataRegularSeason20242025!$AA$3:$AA$1315,DataRegularSeason20242025!$B$3:$B$1315, "&lt;=" &amp; $A161, DataRegularSeason20242025!$D$3:$D$1315, O$1)+SUMIFS(DataRegularSeason20242025!$AB$3:$AB$1315,DataRegularSeason20242025!$B$3:$B$1315, "&lt;=" &amp; $A161, DataRegularSeason20242025!$E$3:$E$1315, O$1)</f>
        <v>60</v>
      </c>
      <c r="P161" s="2">
        <f>SUMIFS(DataRegularSeason20242025!$AA$3:$AA$1315,DataRegularSeason20242025!$B$3:$B$1315, "&lt;=" &amp; $A161, DataRegularSeason20242025!$D$3:$D$1315, P$1)+SUMIFS(DataRegularSeason20242025!$AB$3:$AB$1315,DataRegularSeason20242025!$B$3:$B$1315, "&lt;=" &amp; $A161, DataRegularSeason20242025!$E$3:$E$1315, P$1)</f>
        <v>53</v>
      </c>
      <c r="Q161" s="2">
        <f>SUMIFS(DataRegularSeason20242025!$AA$3:$AA$1315,DataRegularSeason20242025!$B$3:$B$1315, "&lt;=" &amp; $A161, DataRegularSeason20242025!$D$3:$D$1315, Q$1)+SUMIFS(DataRegularSeason20242025!$AB$3:$AB$1315,DataRegularSeason20242025!$B$3:$B$1315, "&lt;=" &amp; $A161, DataRegularSeason20242025!$E$3:$E$1315, Q$1)</f>
        <v>62</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49</v>
      </c>
      <c r="T161" s="2">
        <f>SUMIFS(DataRegularSeason20242025!$AA$3:$AA$1315,DataRegularSeason20242025!$B$3:$B$1315, "&lt;=" &amp; $A161, DataRegularSeason20242025!$D$3:$D$1315, T$1)+SUMIFS(DataRegularSeason20242025!$AB$3:$AB$1315,DataRegularSeason20242025!$B$3:$B$1315, "&lt;=" &amp; $A161, DataRegularSeason20242025!$E$3:$E$1315, T$1)</f>
        <v>52</v>
      </c>
      <c r="U161" s="2">
        <f>SUMIFS(DataRegularSeason20242025!$AA$3:$AA$1315,DataRegularSeason20242025!$B$3:$B$1315, "&lt;=" &amp; $A161, DataRegularSeason20242025!$D$3:$D$1315, U$1)+SUMIFS(DataRegularSeason20242025!$AB$3:$AB$1315,DataRegularSeason20242025!$B$3:$B$1315, "&lt;=" &amp; $A161, DataRegularSeason20242025!$E$3:$E$1315, U$1)</f>
        <v>54</v>
      </c>
      <c r="V161" s="2">
        <f>SUMIFS(DataRegularSeason20242025!$AA$3:$AA$1315,DataRegularSeason20242025!$B$3:$B$1315, "&lt;=" &amp; $A161, DataRegularSeason20242025!$D$3:$D$1315, V$1)+SUMIFS(DataRegularSeason20242025!$AB$3:$AB$1315,DataRegularSeason20242025!$B$3:$B$1315, "&lt;=" &amp; $A161, DataRegularSeason20242025!$E$3:$E$1315, V$1)</f>
        <v>50</v>
      </c>
      <c r="W161" s="2">
        <f>SUMIFS(DataRegularSeason20242025!$AA$3:$AA$1315,DataRegularSeason20242025!$B$3:$B$1315, "&lt;=" &amp; $A161, DataRegularSeason20242025!$D$3:$D$1315, W$1)+SUMIFS(DataRegularSeason20242025!$AB$3:$AB$1315,DataRegularSeason20242025!$B$3:$B$1315, "&lt;=" &amp; $A161, DataRegularSeason20242025!$E$3:$E$1315, W$1)</f>
        <v>48</v>
      </c>
      <c r="X161" s="2">
        <f>SUMIFS(DataRegularSeason20242025!$AA$3:$AA$1315,DataRegularSeason20242025!$B$3:$B$1315, "&lt;=" &amp; $A161, DataRegularSeason20242025!$D$3:$D$1315, X$1)+SUMIFS(DataRegularSeason20242025!$AB$3:$AB$1315,DataRegularSeason20242025!$B$3:$B$1315, "&lt;=" &amp; $A161, DataRegularSeason20242025!$E$3:$E$1315, X$1)</f>
        <v>47</v>
      </c>
      <c r="Y161" s="2">
        <f>SUMIFS(DataRegularSeason20242025!$AA$3:$AA$1315,DataRegularSeason20242025!$B$3:$B$1315, "&lt;=" &amp; $A161, DataRegularSeason20242025!$D$3:$D$1315, Y$1)+SUMIFS(DataRegularSeason20242025!$AB$3:$AB$1315,DataRegularSeason20242025!$B$3:$B$1315, "&lt;=" &amp; $A161, DataRegularSeason20242025!$E$3:$E$1315, Y$1)</f>
        <v>34</v>
      </c>
      <c r="Z161" s="2">
        <f>SUMIFS(DataRegularSeason20242025!$AA$3:$AA$1315,DataRegularSeason20242025!$B$3:$B$1315, "&lt;=" &amp; $A161, DataRegularSeason20242025!$D$3:$D$1315, Z$1)+SUMIFS(DataRegularSeason20242025!$AB$3:$AB$1315,DataRegularSeason20242025!$B$3:$B$1315, "&lt;=" &amp; $A161, DataRegularSeason20242025!$E$3:$E$1315, Z$1)</f>
        <v>50</v>
      </c>
      <c r="AA161" s="2">
        <f>SUMIFS(DataRegularSeason20242025!$AA$3:$AA$1315,DataRegularSeason20242025!$B$3:$B$1315, "&lt;=" &amp; $A161, DataRegularSeason20242025!$D$3:$D$1315, AA$1)+SUMIFS(DataRegularSeason20242025!$AB$3:$AB$1315,DataRegularSeason20242025!$B$3:$B$1315, "&lt;=" &amp; $A161, DataRegularSeason20242025!$E$3:$E$1315, AA$1)</f>
        <v>55</v>
      </c>
      <c r="AB161" s="2">
        <f>SUMIFS(DataRegularSeason20242025!$AA$3:$AA$1315,DataRegularSeason20242025!$B$3:$B$1315, "&lt;=" &amp; $A161, DataRegularSeason20242025!$D$3:$D$1315, AB$1)+SUMIFS(DataRegularSeason20242025!$AB$3:$AB$1315,DataRegularSeason20242025!$B$3:$B$1315, "&lt;=" &amp; $A161, DataRegularSeason20242025!$E$3:$E$1315, AB$1)</f>
        <v>62</v>
      </c>
      <c r="AC161" s="2">
        <f>SUMIFS(DataRegularSeason20242025!$AA$3:$AA$1315,DataRegularSeason20242025!$B$3:$B$1315, "&lt;=" &amp; $A161, DataRegularSeason20242025!$D$3:$D$1315, AC$1)+SUMIFS(DataRegularSeason20242025!$AB$3:$AB$1315,DataRegularSeason20242025!$B$3:$B$1315, "&lt;=" &amp; $A161, DataRegularSeason20242025!$E$3:$E$1315, AC$1)</f>
        <v>49</v>
      </c>
      <c r="AD161" s="2">
        <f>SUMIFS(DataRegularSeason20242025!$AA$3:$AA$1315,DataRegularSeason20242025!$B$3:$B$1315, "&lt;=" &amp; $A161, DataRegularSeason20242025!$D$3:$D$1315, AD$1)+SUMIFS(DataRegularSeason20242025!$AB$3:$AB$1315,DataRegularSeason20242025!$B$3:$B$1315, "&lt;=" &amp; $A161, DataRegularSeason20242025!$E$3:$E$1315, AD$1)</f>
        <v>50</v>
      </c>
      <c r="AE161" s="2">
        <f>SUMIFS(DataRegularSeason20242025!$AA$3:$AA$1315,DataRegularSeason20242025!$B$3:$B$1315, "&lt;=" &amp; $A161, DataRegularSeason20242025!$D$3:$D$1315, AE$1)+SUMIFS(DataRegularSeason20242025!$AB$3:$AB$1315,DataRegularSeason20242025!$B$3:$B$1315, "&lt;=" &amp; $A161, DataRegularSeason20242025!$E$3:$E$1315, AE$1)</f>
        <v>64</v>
      </c>
      <c r="AF161" s="2">
        <f>SUMIFS(DataRegularSeason20242025!$AA$3:$AA$1315,DataRegularSeason20242025!$B$3:$B$1315, "&lt;=" &amp; $A161, DataRegularSeason20242025!$D$3:$D$1315, AF$1)+SUMIFS(DataRegularSeason20242025!$AB$3:$AB$1315,DataRegularSeason20242025!$B$3:$B$1315, "&lt;=" &amp; $A161, DataRegularSeason20242025!$E$3:$E$1315, AF$1)</f>
        <v>69</v>
      </c>
      <c r="AG161" s="2">
        <f>SUMIFS(DataRegularSeason20242025!$AA$3:$AA$1315,DataRegularSeason20242025!$B$3:$B$1315, "&lt;=" &amp; $A161, DataRegularSeason20242025!$D$3:$D$1315, AG$1)+SUMIFS(DataRegularSeason20242025!$AB$3:$AB$1315,DataRegularSeason20242025!$B$3:$B$1315, "&lt;=" &amp; $A161, DataRegularSeason20242025!$E$3:$E$1315, AG$1)</f>
        <v>71</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46</v>
      </c>
      <c r="C162" s="2">
        <f>SUMIFS(DataRegularSeason20242025!$AA$3:$AA$1315,DataRegularSeason20242025!$B$3:$B$1315, "&lt;=" &amp; $A162, DataRegularSeason20242025!$D$3:$D$1315, C$1)+SUMIFS(DataRegularSeason20242025!$AB$3:$AB$1315,DataRegularSeason20242025!$B$3:$B$1315, "&lt;=" &amp; $A162, DataRegularSeason20242025!$E$3:$E$1315, C$1)</f>
        <v>56</v>
      </c>
      <c r="D162" s="2">
        <f>SUMIFS(DataRegularSeason20242025!$AA$3:$AA$1315,DataRegularSeason20242025!$B$3:$B$1315, "&lt;=" &amp; $A162, DataRegularSeason20242025!$D$3:$D$1315, D$1)+SUMIFS(DataRegularSeason20242025!$AB$3:$AB$1315,DataRegularSeason20242025!$B$3:$B$1315, "&lt;=" &amp; $A162, DataRegularSeason20242025!$E$3:$E$1315, D$1)</f>
        <v>41</v>
      </c>
      <c r="E162" s="2">
        <f>SUMIFS(DataRegularSeason20242025!$AA$3:$AA$1315,DataRegularSeason20242025!$B$3:$B$1315, "&lt;=" &amp; $A162, DataRegularSeason20242025!$D$3:$D$1315, E$1)+SUMIFS(DataRegularSeason20242025!$AB$3:$AB$1315,DataRegularSeason20242025!$B$3:$B$1315, "&lt;=" &amp; $A162, DataRegularSeason20242025!$E$3:$E$1315, E$1)</f>
        <v>64</v>
      </c>
      <c r="F162" s="2">
        <f>SUMIFS(DataRegularSeason20242025!$AA$3:$AA$1315,DataRegularSeason20242025!$B$3:$B$1315, "&lt;=" &amp; $A162, DataRegularSeason20242025!$D$3:$D$1315, F$1)+SUMIFS(DataRegularSeason20242025!$AB$3:$AB$1315,DataRegularSeason20242025!$B$3:$B$1315, "&lt;=" &amp; $A162, DataRegularSeason20242025!$E$3:$E$1315, F$1)</f>
        <v>55</v>
      </c>
      <c r="G162" s="2">
        <f>SUMIFS(DataRegularSeason20242025!$AA$3:$AA$1315,DataRegularSeason20242025!$B$3:$B$1315, "&lt;=" &amp; $A162, DataRegularSeason20242025!$D$3:$D$1315, G$1)+SUMIFS(DataRegularSeason20242025!$AB$3:$AB$1315,DataRegularSeason20242025!$B$3:$B$1315, "&lt;=" &amp; $A162, DataRegularSeason20242025!$E$3:$E$1315, G$1)</f>
        <v>55</v>
      </c>
      <c r="H162" s="2">
        <f>SUMIFS(DataRegularSeason20242025!$AA$3:$AA$1315,DataRegularSeason20242025!$B$3:$B$1315, "&lt;=" &amp; $A162, DataRegularSeason20242025!$D$3:$D$1315, H$1)+SUMIFS(DataRegularSeason20242025!$AB$3:$AB$1315,DataRegularSeason20242025!$B$3:$B$1315, "&lt;=" &amp; $A162, DataRegularSeason20242025!$E$3:$E$1315, H$1)</f>
        <v>35</v>
      </c>
      <c r="I162" s="2">
        <f>SUMIFS(DataRegularSeason20242025!$AA$3:$AA$1315,DataRegularSeason20242025!$B$3:$B$1315, "&lt;=" &amp; $A162, DataRegularSeason20242025!$D$3:$D$1315, I$1)+SUMIFS(DataRegularSeason20242025!$AB$3:$AB$1315,DataRegularSeason20242025!$B$3:$B$1315, "&lt;=" &amp; $A162, DataRegularSeason20242025!$E$3:$E$1315, I$1)</f>
        <v>58</v>
      </c>
      <c r="J162" s="2">
        <f>SUMIFS(DataRegularSeason20242025!$AA$3:$AA$1315,DataRegularSeason20242025!$B$3:$B$1315, "&lt;=" &amp; $A162, DataRegularSeason20242025!$D$3:$D$1315, J$1)+SUMIFS(DataRegularSeason20242025!$AB$3:$AB$1315,DataRegularSeason20242025!$B$3:$B$1315, "&lt;=" &amp; $A162, DataRegularSeason20242025!$E$3:$E$1315, J$1)</f>
        <v>63</v>
      </c>
      <c r="K162" s="2">
        <f>SUMIFS(DataRegularSeason20242025!$AA$3:$AA$1315,DataRegularSeason20242025!$B$3:$B$1315, "&lt;=" &amp; $A162, DataRegularSeason20242025!$D$3:$D$1315, K$1)+SUMIFS(DataRegularSeason20242025!$AB$3:$AB$1315,DataRegularSeason20242025!$B$3:$B$1315, "&lt;=" &amp; $A162, DataRegularSeason20242025!$E$3:$E$1315, K$1)</f>
        <v>51</v>
      </c>
      <c r="L162" s="2">
        <f>SUMIFS(DataRegularSeason20242025!$AA$3:$AA$1315,DataRegularSeason20242025!$B$3:$B$1315, "&lt;=" &amp; $A162, DataRegularSeason20242025!$D$3:$D$1315, L$1)+SUMIFS(DataRegularSeason20242025!$AB$3:$AB$1315,DataRegularSeason20242025!$B$3:$B$1315, "&lt;=" &amp; $A162, DataRegularSeason20242025!$E$3:$E$1315, L$1)</f>
        <v>65</v>
      </c>
      <c r="M162" s="2">
        <f>SUMIFS(DataRegularSeason20242025!$AA$3:$AA$1315,DataRegularSeason20242025!$B$3:$B$1315, "&lt;=" &amp; $A162, DataRegularSeason20242025!$D$3:$D$1315, M$1)+SUMIFS(DataRegularSeason20242025!$AB$3:$AB$1315,DataRegularSeason20242025!$B$3:$B$1315, "&lt;=" &amp; $A162, DataRegularSeason20242025!$E$3:$E$1315, M$1)</f>
        <v>59</v>
      </c>
      <c r="N162" s="2">
        <f>SUMIFS(DataRegularSeason20242025!$AA$3:$AA$1315,DataRegularSeason20242025!$B$3:$B$1315, "&lt;=" &amp; $A162, DataRegularSeason20242025!$D$3:$D$1315, N$1)+SUMIFS(DataRegularSeason20242025!$AB$3:$AB$1315,DataRegularSeason20242025!$B$3:$B$1315, "&lt;=" &amp; $A162, DataRegularSeason20242025!$E$3:$E$1315, N$1)</f>
        <v>58</v>
      </c>
      <c r="O162" s="2">
        <f>SUMIFS(DataRegularSeason20242025!$AA$3:$AA$1315,DataRegularSeason20242025!$B$3:$B$1315, "&lt;=" &amp; $A162, DataRegularSeason20242025!$D$3:$D$1315, O$1)+SUMIFS(DataRegularSeason20242025!$AB$3:$AB$1315,DataRegularSeason20242025!$B$3:$B$1315, "&lt;=" &amp; $A162, DataRegularSeason20242025!$E$3:$E$1315, O$1)</f>
        <v>60</v>
      </c>
      <c r="P162" s="2">
        <f>SUMIFS(DataRegularSeason20242025!$AA$3:$AA$1315,DataRegularSeason20242025!$B$3:$B$1315, "&lt;=" &amp; $A162, DataRegularSeason20242025!$D$3:$D$1315, P$1)+SUMIFS(DataRegularSeason20242025!$AB$3:$AB$1315,DataRegularSeason20242025!$B$3:$B$1315, "&lt;=" &amp; $A162, DataRegularSeason20242025!$E$3:$E$1315, P$1)</f>
        <v>53</v>
      </c>
      <c r="Q162" s="2">
        <f>SUMIFS(DataRegularSeason20242025!$AA$3:$AA$1315,DataRegularSeason20242025!$B$3:$B$1315, "&lt;=" &amp; $A162, DataRegularSeason20242025!$D$3:$D$1315, Q$1)+SUMIFS(DataRegularSeason20242025!$AB$3:$AB$1315,DataRegularSeason20242025!$B$3:$B$1315, "&lt;=" &amp; $A162, DataRegularSeason20242025!$E$3:$E$1315, Q$1)</f>
        <v>62</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49</v>
      </c>
      <c r="T162" s="2">
        <f>SUMIFS(DataRegularSeason20242025!$AA$3:$AA$1315,DataRegularSeason20242025!$B$3:$B$1315, "&lt;=" &amp; $A162, DataRegularSeason20242025!$D$3:$D$1315, T$1)+SUMIFS(DataRegularSeason20242025!$AB$3:$AB$1315,DataRegularSeason20242025!$B$3:$B$1315, "&lt;=" &amp; $A162, DataRegularSeason20242025!$E$3:$E$1315, T$1)</f>
        <v>52</v>
      </c>
      <c r="U162" s="2">
        <f>SUMIFS(DataRegularSeason20242025!$AA$3:$AA$1315,DataRegularSeason20242025!$B$3:$B$1315, "&lt;=" &amp; $A162, DataRegularSeason20242025!$D$3:$D$1315, U$1)+SUMIFS(DataRegularSeason20242025!$AB$3:$AB$1315,DataRegularSeason20242025!$B$3:$B$1315, "&lt;=" &amp; $A162, DataRegularSeason20242025!$E$3:$E$1315, U$1)</f>
        <v>54</v>
      </c>
      <c r="V162" s="2">
        <f>SUMIFS(DataRegularSeason20242025!$AA$3:$AA$1315,DataRegularSeason20242025!$B$3:$B$1315, "&lt;=" &amp; $A162, DataRegularSeason20242025!$D$3:$D$1315, V$1)+SUMIFS(DataRegularSeason20242025!$AB$3:$AB$1315,DataRegularSeason20242025!$B$3:$B$1315, "&lt;=" &amp; $A162, DataRegularSeason20242025!$E$3:$E$1315, V$1)</f>
        <v>50</v>
      </c>
      <c r="W162" s="2">
        <f>SUMIFS(DataRegularSeason20242025!$AA$3:$AA$1315,DataRegularSeason20242025!$B$3:$B$1315, "&lt;=" &amp; $A162, DataRegularSeason20242025!$D$3:$D$1315, W$1)+SUMIFS(DataRegularSeason20242025!$AB$3:$AB$1315,DataRegularSeason20242025!$B$3:$B$1315, "&lt;=" &amp; $A162, DataRegularSeason20242025!$E$3:$E$1315, W$1)</f>
        <v>48</v>
      </c>
      <c r="X162" s="2">
        <f>SUMIFS(DataRegularSeason20242025!$AA$3:$AA$1315,DataRegularSeason20242025!$B$3:$B$1315, "&lt;=" &amp; $A162, DataRegularSeason20242025!$D$3:$D$1315, X$1)+SUMIFS(DataRegularSeason20242025!$AB$3:$AB$1315,DataRegularSeason20242025!$B$3:$B$1315, "&lt;=" &amp; $A162, DataRegularSeason20242025!$E$3:$E$1315, X$1)</f>
        <v>47</v>
      </c>
      <c r="Y162" s="2">
        <f>SUMIFS(DataRegularSeason20242025!$AA$3:$AA$1315,DataRegularSeason20242025!$B$3:$B$1315, "&lt;=" &amp; $A162, DataRegularSeason20242025!$D$3:$D$1315, Y$1)+SUMIFS(DataRegularSeason20242025!$AB$3:$AB$1315,DataRegularSeason20242025!$B$3:$B$1315, "&lt;=" &amp; $A162, DataRegularSeason20242025!$E$3:$E$1315, Y$1)</f>
        <v>34</v>
      </c>
      <c r="Z162" s="2">
        <f>SUMIFS(DataRegularSeason20242025!$AA$3:$AA$1315,DataRegularSeason20242025!$B$3:$B$1315, "&lt;=" &amp; $A162, DataRegularSeason20242025!$D$3:$D$1315, Z$1)+SUMIFS(DataRegularSeason20242025!$AB$3:$AB$1315,DataRegularSeason20242025!$B$3:$B$1315, "&lt;=" &amp; $A162, DataRegularSeason20242025!$E$3:$E$1315, Z$1)</f>
        <v>50</v>
      </c>
      <c r="AA162" s="2">
        <f>SUMIFS(DataRegularSeason20242025!$AA$3:$AA$1315,DataRegularSeason20242025!$B$3:$B$1315, "&lt;=" &amp; $A162, DataRegularSeason20242025!$D$3:$D$1315, AA$1)+SUMIFS(DataRegularSeason20242025!$AB$3:$AB$1315,DataRegularSeason20242025!$B$3:$B$1315, "&lt;=" &amp; $A162, DataRegularSeason20242025!$E$3:$E$1315, AA$1)</f>
        <v>55</v>
      </c>
      <c r="AB162" s="2">
        <f>SUMIFS(DataRegularSeason20242025!$AA$3:$AA$1315,DataRegularSeason20242025!$B$3:$B$1315, "&lt;=" &amp; $A162, DataRegularSeason20242025!$D$3:$D$1315, AB$1)+SUMIFS(DataRegularSeason20242025!$AB$3:$AB$1315,DataRegularSeason20242025!$B$3:$B$1315, "&lt;=" &amp; $A162, DataRegularSeason20242025!$E$3:$E$1315, AB$1)</f>
        <v>62</v>
      </c>
      <c r="AC162" s="2">
        <f>SUMIFS(DataRegularSeason20242025!$AA$3:$AA$1315,DataRegularSeason20242025!$B$3:$B$1315, "&lt;=" &amp; $A162, DataRegularSeason20242025!$D$3:$D$1315, AC$1)+SUMIFS(DataRegularSeason20242025!$AB$3:$AB$1315,DataRegularSeason20242025!$B$3:$B$1315, "&lt;=" &amp; $A162, DataRegularSeason20242025!$E$3:$E$1315, AC$1)</f>
        <v>49</v>
      </c>
      <c r="AD162" s="2">
        <f>SUMIFS(DataRegularSeason20242025!$AA$3:$AA$1315,DataRegularSeason20242025!$B$3:$B$1315, "&lt;=" &amp; $A162, DataRegularSeason20242025!$D$3:$D$1315, AD$1)+SUMIFS(DataRegularSeason20242025!$AB$3:$AB$1315,DataRegularSeason20242025!$B$3:$B$1315, "&lt;=" &amp; $A162, DataRegularSeason20242025!$E$3:$E$1315, AD$1)</f>
        <v>50</v>
      </c>
      <c r="AE162" s="2">
        <f>SUMIFS(DataRegularSeason20242025!$AA$3:$AA$1315,DataRegularSeason20242025!$B$3:$B$1315, "&lt;=" &amp; $A162, DataRegularSeason20242025!$D$3:$D$1315, AE$1)+SUMIFS(DataRegularSeason20242025!$AB$3:$AB$1315,DataRegularSeason20242025!$B$3:$B$1315, "&lt;=" &amp; $A162, DataRegularSeason20242025!$E$3:$E$1315, AE$1)</f>
        <v>64</v>
      </c>
      <c r="AF162" s="2">
        <f>SUMIFS(DataRegularSeason20242025!$AA$3:$AA$1315,DataRegularSeason20242025!$B$3:$B$1315, "&lt;=" &amp; $A162, DataRegularSeason20242025!$D$3:$D$1315, AF$1)+SUMIFS(DataRegularSeason20242025!$AB$3:$AB$1315,DataRegularSeason20242025!$B$3:$B$1315, "&lt;=" &amp; $A162, DataRegularSeason20242025!$E$3:$E$1315, AF$1)</f>
        <v>69</v>
      </c>
      <c r="AG162" s="2">
        <f>SUMIFS(DataRegularSeason20242025!$AA$3:$AA$1315,DataRegularSeason20242025!$B$3:$B$1315, "&lt;=" &amp; $A162, DataRegularSeason20242025!$D$3:$D$1315, AG$1)+SUMIFS(DataRegularSeason20242025!$AB$3:$AB$1315,DataRegularSeason20242025!$B$3:$B$1315, "&lt;=" &amp; $A162, DataRegularSeason20242025!$E$3:$E$1315, AG$1)</f>
        <v>71</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46</v>
      </c>
      <c r="C163" s="2">
        <f>SUMIFS(DataRegularSeason20242025!$AA$3:$AA$1315,DataRegularSeason20242025!$B$3:$B$1315, "&lt;=" &amp; $A163, DataRegularSeason20242025!$D$3:$D$1315, C$1)+SUMIFS(DataRegularSeason20242025!$AB$3:$AB$1315,DataRegularSeason20242025!$B$3:$B$1315, "&lt;=" &amp; $A163, DataRegularSeason20242025!$E$3:$E$1315, C$1)</f>
        <v>56</v>
      </c>
      <c r="D163" s="2">
        <f>SUMIFS(DataRegularSeason20242025!$AA$3:$AA$1315,DataRegularSeason20242025!$B$3:$B$1315, "&lt;=" &amp; $A163, DataRegularSeason20242025!$D$3:$D$1315, D$1)+SUMIFS(DataRegularSeason20242025!$AB$3:$AB$1315,DataRegularSeason20242025!$B$3:$B$1315, "&lt;=" &amp; $A163, DataRegularSeason20242025!$E$3:$E$1315, D$1)</f>
        <v>41</v>
      </c>
      <c r="E163" s="2">
        <f>SUMIFS(DataRegularSeason20242025!$AA$3:$AA$1315,DataRegularSeason20242025!$B$3:$B$1315, "&lt;=" &amp; $A163, DataRegularSeason20242025!$D$3:$D$1315, E$1)+SUMIFS(DataRegularSeason20242025!$AB$3:$AB$1315,DataRegularSeason20242025!$B$3:$B$1315, "&lt;=" &amp; $A163, DataRegularSeason20242025!$E$3:$E$1315, E$1)</f>
        <v>64</v>
      </c>
      <c r="F163" s="2">
        <f>SUMIFS(DataRegularSeason20242025!$AA$3:$AA$1315,DataRegularSeason20242025!$B$3:$B$1315, "&lt;=" &amp; $A163, DataRegularSeason20242025!$D$3:$D$1315, F$1)+SUMIFS(DataRegularSeason20242025!$AB$3:$AB$1315,DataRegularSeason20242025!$B$3:$B$1315, "&lt;=" &amp; $A163, DataRegularSeason20242025!$E$3:$E$1315, F$1)</f>
        <v>55</v>
      </c>
      <c r="G163" s="2">
        <f>SUMIFS(DataRegularSeason20242025!$AA$3:$AA$1315,DataRegularSeason20242025!$B$3:$B$1315, "&lt;=" &amp; $A163, DataRegularSeason20242025!$D$3:$D$1315, G$1)+SUMIFS(DataRegularSeason20242025!$AB$3:$AB$1315,DataRegularSeason20242025!$B$3:$B$1315, "&lt;=" &amp; $A163, DataRegularSeason20242025!$E$3:$E$1315, G$1)</f>
        <v>55</v>
      </c>
      <c r="H163" s="2">
        <f>SUMIFS(DataRegularSeason20242025!$AA$3:$AA$1315,DataRegularSeason20242025!$B$3:$B$1315, "&lt;=" &amp; $A163, DataRegularSeason20242025!$D$3:$D$1315, H$1)+SUMIFS(DataRegularSeason20242025!$AB$3:$AB$1315,DataRegularSeason20242025!$B$3:$B$1315, "&lt;=" &amp; $A163, DataRegularSeason20242025!$E$3:$E$1315, H$1)</f>
        <v>35</v>
      </c>
      <c r="I163" s="2">
        <f>SUMIFS(DataRegularSeason20242025!$AA$3:$AA$1315,DataRegularSeason20242025!$B$3:$B$1315, "&lt;=" &amp; $A163, DataRegularSeason20242025!$D$3:$D$1315, I$1)+SUMIFS(DataRegularSeason20242025!$AB$3:$AB$1315,DataRegularSeason20242025!$B$3:$B$1315, "&lt;=" &amp; $A163, DataRegularSeason20242025!$E$3:$E$1315, I$1)</f>
        <v>58</v>
      </c>
      <c r="J163" s="2">
        <f>SUMIFS(DataRegularSeason20242025!$AA$3:$AA$1315,DataRegularSeason20242025!$B$3:$B$1315, "&lt;=" &amp; $A163, DataRegularSeason20242025!$D$3:$D$1315, J$1)+SUMIFS(DataRegularSeason20242025!$AB$3:$AB$1315,DataRegularSeason20242025!$B$3:$B$1315, "&lt;=" &amp; $A163, DataRegularSeason20242025!$E$3:$E$1315, J$1)</f>
        <v>63</v>
      </c>
      <c r="K163" s="2">
        <f>SUMIFS(DataRegularSeason20242025!$AA$3:$AA$1315,DataRegularSeason20242025!$B$3:$B$1315, "&lt;=" &amp; $A163, DataRegularSeason20242025!$D$3:$D$1315, K$1)+SUMIFS(DataRegularSeason20242025!$AB$3:$AB$1315,DataRegularSeason20242025!$B$3:$B$1315, "&lt;=" &amp; $A163, DataRegularSeason20242025!$E$3:$E$1315, K$1)</f>
        <v>51</v>
      </c>
      <c r="L163" s="2">
        <f>SUMIFS(DataRegularSeason20242025!$AA$3:$AA$1315,DataRegularSeason20242025!$B$3:$B$1315, "&lt;=" &amp; $A163, DataRegularSeason20242025!$D$3:$D$1315, L$1)+SUMIFS(DataRegularSeason20242025!$AB$3:$AB$1315,DataRegularSeason20242025!$B$3:$B$1315, "&lt;=" &amp; $A163, DataRegularSeason20242025!$E$3:$E$1315, L$1)</f>
        <v>65</v>
      </c>
      <c r="M163" s="2">
        <f>SUMIFS(DataRegularSeason20242025!$AA$3:$AA$1315,DataRegularSeason20242025!$B$3:$B$1315, "&lt;=" &amp; $A163, DataRegularSeason20242025!$D$3:$D$1315, M$1)+SUMIFS(DataRegularSeason20242025!$AB$3:$AB$1315,DataRegularSeason20242025!$B$3:$B$1315, "&lt;=" &amp; $A163, DataRegularSeason20242025!$E$3:$E$1315, M$1)</f>
        <v>59</v>
      </c>
      <c r="N163" s="2">
        <f>SUMIFS(DataRegularSeason20242025!$AA$3:$AA$1315,DataRegularSeason20242025!$B$3:$B$1315, "&lt;=" &amp; $A163, DataRegularSeason20242025!$D$3:$D$1315, N$1)+SUMIFS(DataRegularSeason20242025!$AB$3:$AB$1315,DataRegularSeason20242025!$B$3:$B$1315, "&lt;=" &amp; $A163, DataRegularSeason20242025!$E$3:$E$1315, N$1)</f>
        <v>58</v>
      </c>
      <c r="O163" s="2">
        <f>SUMIFS(DataRegularSeason20242025!$AA$3:$AA$1315,DataRegularSeason20242025!$B$3:$B$1315, "&lt;=" &amp; $A163, DataRegularSeason20242025!$D$3:$D$1315, O$1)+SUMIFS(DataRegularSeason20242025!$AB$3:$AB$1315,DataRegularSeason20242025!$B$3:$B$1315, "&lt;=" &amp; $A163, DataRegularSeason20242025!$E$3:$E$1315, O$1)</f>
        <v>60</v>
      </c>
      <c r="P163" s="2">
        <f>SUMIFS(DataRegularSeason20242025!$AA$3:$AA$1315,DataRegularSeason20242025!$B$3:$B$1315, "&lt;=" &amp; $A163, DataRegularSeason20242025!$D$3:$D$1315, P$1)+SUMIFS(DataRegularSeason20242025!$AB$3:$AB$1315,DataRegularSeason20242025!$B$3:$B$1315, "&lt;=" &amp; $A163, DataRegularSeason20242025!$E$3:$E$1315, P$1)</f>
        <v>53</v>
      </c>
      <c r="Q163" s="2">
        <f>SUMIFS(DataRegularSeason20242025!$AA$3:$AA$1315,DataRegularSeason20242025!$B$3:$B$1315, "&lt;=" &amp; $A163, DataRegularSeason20242025!$D$3:$D$1315, Q$1)+SUMIFS(DataRegularSeason20242025!$AB$3:$AB$1315,DataRegularSeason20242025!$B$3:$B$1315, "&lt;=" &amp; $A163, DataRegularSeason20242025!$E$3:$E$1315, Q$1)</f>
        <v>62</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49</v>
      </c>
      <c r="T163" s="2">
        <f>SUMIFS(DataRegularSeason20242025!$AA$3:$AA$1315,DataRegularSeason20242025!$B$3:$B$1315, "&lt;=" &amp; $A163, DataRegularSeason20242025!$D$3:$D$1315, T$1)+SUMIFS(DataRegularSeason20242025!$AB$3:$AB$1315,DataRegularSeason20242025!$B$3:$B$1315, "&lt;=" &amp; $A163, DataRegularSeason20242025!$E$3:$E$1315, T$1)</f>
        <v>52</v>
      </c>
      <c r="U163" s="2">
        <f>SUMIFS(DataRegularSeason20242025!$AA$3:$AA$1315,DataRegularSeason20242025!$B$3:$B$1315, "&lt;=" &amp; $A163, DataRegularSeason20242025!$D$3:$D$1315, U$1)+SUMIFS(DataRegularSeason20242025!$AB$3:$AB$1315,DataRegularSeason20242025!$B$3:$B$1315, "&lt;=" &amp; $A163, DataRegularSeason20242025!$E$3:$E$1315, U$1)</f>
        <v>54</v>
      </c>
      <c r="V163" s="2">
        <f>SUMIFS(DataRegularSeason20242025!$AA$3:$AA$1315,DataRegularSeason20242025!$B$3:$B$1315, "&lt;=" &amp; $A163, DataRegularSeason20242025!$D$3:$D$1315, V$1)+SUMIFS(DataRegularSeason20242025!$AB$3:$AB$1315,DataRegularSeason20242025!$B$3:$B$1315, "&lt;=" &amp; $A163, DataRegularSeason20242025!$E$3:$E$1315, V$1)</f>
        <v>50</v>
      </c>
      <c r="W163" s="2">
        <f>SUMIFS(DataRegularSeason20242025!$AA$3:$AA$1315,DataRegularSeason20242025!$B$3:$B$1315, "&lt;=" &amp; $A163, DataRegularSeason20242025!$D$3:$D$1315, W$1)+SUMIFS(DataRegularSeason20242025!$AB$3:$AB$1315,DataRegularSeason20242025!$B$3:$B$1315, "&lt;=" &amp; $A163, DataRegularSeason20242025!$E$3:$E$1315, W$1)</f>
        <v>48</v>
      </c>
      <c r="X163" s="2">
        <f>SUMIFS(DataRegularSeason20242025!$AA$3:$AA$1315,DataRegularSeason20242025!$B$3:$B$1315, "&lt;=" &amp; $A163, DataRegularSeason20242025!$D$3:$D$1315, X$1)+SUMIFS(DataRegularSeason20242025!$AB$3:$AB$1315,DataRegularSeason20242025!$B$3:$B$1315, "&lt;=" &amp; $A163, DataRegularSeason20242025!$E$3:$E$1315, X$1)</f>
        <v>47</v>
      </c>
      <c r="Y163" s="2">
        <f>SUMIFS(DataRegularSeason20242025!$AA$3:$AA$1315,DataRegularSeason20242025!$B$3:$B$1315, "&lt;=" &amp; $A163, DataRegularSeason20242025!$D$3:$D$1315, Y$1)+SUMIFS(DataRegularSeason20242025!$AB$3:$AB$1315,DataRegularSeason20242025!$B$3:$B$1315, "&lt;=" &amp; $A163, DataRegularSeason20242025!$E$3:$E$1315, Y$1)</f>
        <v>34</v>
      </c>
      <c r="Z163" s="2">
        <f>SUMIFS(DataRegularSeason20242025!$AA$3:$AA$1315,DataRegularSeason20242025!$B$3:$B$1315, "&lt;=" &amp; $A163, DataRegularSeason20242025!$D$3:$D$1315, Z$1)+SUMIFS(DataRegularSeason20242025!$AB$3:$AB$1315,DataRegularSeason20242025!$B$3:$B$1315, "&lt;=" &amp; $A163, DataRegularSeason20242025!$E$3:$E$1315, Z$1)</f>
        <v>50</v>
      </c>
      <c r="AA163" s="2">
        <f>SUMIFS(DataRegularSeason20242025!$AA$3:$AA$1315,DataRegularSeason20242025!$B$3:$B$1315, "&lt;=" &amp; $A163, DataRegularSeason20242025!$D$3:$D$1315, AA$1)+SUMIFS(DataRegularSeason20242025!$AB$3:$AB$1315,DataRegularSeason20242025!$B$3:$B$1315, "&lt;=" &amp; $A163, DataRegularSeason20242025!$E$3:$E$1315, AA$1)</f>
        <v>55</v>
      </c>
      <c r="AB163" s="2">
        <f>SUMIFS(DataRegularSeason20242025!$AA$3:$AA$1315,DataRegularSeason20242025!$B$3:$B$1315, "&lt;=" &amp; $A163, DataRegularSeason20242025!$D$3:$D$1315, AB$1)+SUMIFS(DataRegularSeason20242025!$AB$3:$AB$1315,DataRegularSeason20242025!$B$3:$B$1315, "&lt;=" &amp; $A163, DataRegularSeason20242025!$E$3:$E$1315, AB$1)</f>
        <v>62</v>
      </c>
      <c r="AC163" s="2">
        <f>SUMIFS(DataRegularSeason20242025!$AA$3:$AA$1315,DataRegularSeason20242025!$B$3:$B$1315, "&lt;=" &amp; $A163, DataRegularSeason20242025!$D$3:$D$1315, AC$1)+SUMIFS(DataRegularSeason20242025!$AB$3:$AB$1315,DataRegularSeason20242025!$B$3:$B$1315, "&lt;=" &amp; $A163, DataRegularSeason20242025!$E$3:$E$1315, AC$1)</f>
        <v>49</v>
      </c>
      <c r="AD163" s="2">
        <f>SUMIFS(DataRegularSeason20242025!$AA$3:$AA$1315,DataRegularSeason20242025!$B$3:$B$1315, "&lt;=" &amp; $A163, DataRegularSeason20242025!$D$3:$D$1315, AD$1)+SUMIFS(DataRegularSeason20242025!$AB$3:$AB$1315,DataRegularSeason20242025!$B$3:$B$1315, "&lt;=" &amp; $A163, DataRegularSeason20242025!$E$3:$E$1315, AD$1)</f>
        <v>50</v>
      </c>
      <c r="AE163" s="2">
        <f>SUMIFS(DataRegularSeason20242025!$AA$3:$AA$1315,DataRegularSeason20242025!$B$3:$B$1315, "&lt;=" &amp; $A163, DataRegularSeason20242025!$D$3:$D$1315, AE$1)+SUMIFS(DataRegularSeason20242025!$AB$3:$AB$1315,DataRegularSeason20242025!$B$3:$B$1315, "&lt;=" &amp; $A163, DataRegularSeason20242025!$E$3:$E$1315, AE$1)</f>
        <v>64</v>
      </c>
      <c r="AF163" s="2">
        <f>SUMIFS(DataRegularSeason20242025!$AA$3:$AA$1315,DataRegularSeason20242025!$B$3:$B$1315, "&lt;=" &amp; $A163, DataRegularSeason20242025!$D$3:$D$1315, AF$1)+SUMIFS(DataRegularSeason20242025!$AB$3:$AB$1315,DataRegularSeason20242025!$B$3:$B$1315, "&lt;=" &amp; $A163, DataRegularSeason20242025!$E$3:$E$1315, AF$1)</f>
        <v>69</v>
      </c>
      <c r="AG163" s="2">
        <f>SUMIFS(DataRegularSeason20242025!$AA$3:$AA$1315,DataRegularSeason20242025!$B$3:$B$1315, "&lt;=" &amp; $A163, DataRegularSeason20242025!$D$3:$D$1315, AG$1)+SUMIFS(DataRegularSeason20242025!$AB$3:$AB$1315,DataRegularSeason20242025!$B$3:$B$1315, "&lt;=" &amp; $A163, DataRegularSeason20242025!$E$3:$E$1315, AG$1)</f>
        <v>71</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46</v>
      </c>
      <c r="C164" s="2">
        <f>SUMIFS(DataRegularSeason20242025!$AA$3:$AA$1315,DataRegularSeason20242025!$B$3:$B$1315, "&lt;=" &amp; $A164, DataRegularSeason20242025!$D$3:$D$1315, C$1)+SUMIFS(DataRegularSeason20242025!$AB$3:$AB$1315,DataRegularSeason20242025!$B$3:$B$1315, "&lt;=" &amp; $A164, DataRegularSeason20242025!$E$3:$E$1315, C$1)</f>
        <v>56</v>
      </c>
      <c r="D164" s="2">
        <f>SUMIFS(DataRegularSeason20242025!$AA$3:$AA$1315,DataRegularSeason20242025!$B$3:$B$1315, "&lt;=" &amp; $A164, DataRegularSeason20242025!$D$3:$D$1315, D$1)+SUMIFS(DataRegularSeason20242025!$AB$3:$AB$1315,DataRegularSeason20242025!$B$3:$B$1315, "&lt;=" &amp; $A164, DataRegularSeason20242025!$E$3:$E$1315, D$1)</f>
        <v>41</v>
      </c>
      <c r="E164" s="2">
        <f>SUMIFS(DataRegularSeason20242025!$AA$3:$AA$1315,DataRegularSeason20242025!$B$3:$B$1315, "&lt;=" &amp; $A164, DataRegularSeason20242025!$D$3:$D$1315, E$1)+SUMIFS(DataRegularSeason20242025!$AB$3:$AB$1315,DataRegularSeason20242025!$B$3:$B$1315, "&lt;=" &amp; $A164, DataRegularSeason20242025!$E$3:$E$1315, E$1)</f>
        <v>64</v>
      </c>
      <c r="F164" s="2">
        <f>SUMIFS(DataRegularSeason20242025!$AA$3:$AA$1315,DataRegularSeason20242025!$B$3:$B$1315, "&lt;=" &amp; $A164, DataRegularSeason20242025!$D$3:$D$1315, F$1)+SUMIFS(DataRegularSeason20242025!$AB$3:$AB$1315,DataRegularSeason20242025!$B$3:$B$1315, "&lt;=" &amp; $A164, DataRegularSeason20242025!$E$3:$E$1315, F$1)</f>
        <v>55</v>
      </c>
      <c r="G164" s="2">
        <f>SUMIFS(DataRegularSeason20242025!$AA$3:$AA$1315,DataRegularSeason20242025!$B$3:$B$1315, "&lt;=" &amp; $A164, DataRegularSeason20242025!$D$3:$D$1315, G$1)+SUMIFS(DataRegularSeason20242025!$AB$3:$AB$1315,DataRegularSeason20242025!$B$3:$B$1315, "&lt;=" &amp; $A164, DataRegularSeason20242025!$E$3:$E$1315, G$1)</f>
        <v>55</v>
      </c>
      <c r="H164" s="2">
        <f>SUMIFS(DataRegularSeason20242025!$AA$3:$AA$1315,DataRegularSeason20242025!$B$3:$B$1315, "&lt;=" &amp; $A164, DataRegularSeason20242025!$D$3:$D$1315, H$1)+SUMIFS(DataRegularSeason20242025!$AB$3:$AB$1315,DataRegularSeason20242025!$B$3:$B$1315, "&lt;=" &amp; $A164, DataRegularSeason20242025!$E$3:$E$1315, H$1)</f>
        <v>35</v>
      </c>
      <c r="I164" s="2">
        <f>SUMIFS(DataRegularSeason20242025!$AA$3:$AA$1315,DataRegularSeason20242025!$B$3:$B$1315, "&lt;=" &amp; $A164, DataRegularSeason20242025!$D$3:$D$1315, I$1)+SUMIFS(DataRegularSeason20242025!$AB$3:$AB$1315,DataRegularSeason20242025!$B$3:$B$1315, "&lt;=" &amp; $A164, DataRegularSeason20242025!$E$3:$E$1315, I$1)</f>
        <v>58</v>
      </c>
      <c r="J164" s="2">
        <f>SUMIFS(DataRegularSeason20242025!$AA$3:$AA$1315,DataRegularSeason20242025!$B$3:$B$1315, "&lt;=" &amp; $A164, DataRegularSeason20242025!$D$3:$D$1315, J$1)+SUMIFS(DataRegularSeason20242025!$AB$3:$AB$1315,DataRegularSeason20242025!$B$3:$B$1315, "&lt;=" &amp; $A164, DataRegularSeason20242025!$E$3:$E$1315, J$1)</f>
        <v>63</v>
      </c>
      <c r="K164" s="2">
        <f>SUMIFS(DataRegularSeason20242025!$AA$3:$AA$1315,DataRegularSeason20242025!$B$3:$B$1315, "&lt;=" &amp; $A164, DataRegularSeason20242025!$D$3:$D$1315, K$1)+SUMIFS(DataRegularSeason20242025!$AB$3:$AB$1315,DataRegularSeason20242025!$B$3:$B$1315, "&lt;=" &amp; $A164, DataRegularSeason20242025!$E$3:$E$1315, K$1)</f>
        <v>51</v>
      </c>
      <c r="L164" s="2">
        <f>SUMIFS(DataRegularSeason20242025!$AA$3:$AA$1315,DataRegularSeason20242025!$B$3:$B$1315, "&lt;=" &amp; $A164, DataRegularSeason20242025!$D$3:$D$1315, L$1)+SUMIFS(DataRegularSeason20242025!$AB$3:$AB$1315,DataRegularSeason20242025!$B$3:$B$1315, "&lt;=" &amp; $A164, DataRegularSeason20242025!$E$3:$E$1315, L$1)</f>
        <v>65</v>
      </c>
      <c r="M164" s="2">
        <f>SUMIFS(DataRegularSeason20242025!$AA$3:$AA$1315,DataRegularSeason20242025!$B$3:$B$1315, "&lt;=" &amp; $A164, DataRegularSeason20242025!$D$3:$D$1315, M$1)+SUMIFS(DataRegularSeason20242025!$AB$3:$AB$1315,DataRegularSeason20242025!$B$3:$B$1315, "&lt;=" &amp; $A164, DataRegularSeason20242025!$E$3:$E$1315, M$1)</f>
        <v>59</v>
      </c>
      <c r="N164" s="2">
        <f>SUMIFS(DataRegularSeason20242025!$AA$3:$AA$1315,DataRegularSeason20242025!$B$3:$B$1315, "&lt;=" &amp; $A164, DataRegularSeason20242025!$D$3:$D$1315, N$1)+SUMIFS(DataRegularSeason20242025!$AB$3:$AB$1315,DataRegularSeason20242025!$B$3:$B$1315, "&lt;=" &amp; $A164, DataRegularSeason20242025!$E$3:$E$1315, N$1)</f>
        <v>58</v>
      </c>
      <c r="O164" s="2">
        <f>SUMIFS(DataRegularSeason20242025!$AA$3:$AA$1315,DataRegularSeason20242025!$B$3:$B$1315, "&lt;=" &amp; $A164, DataRegularSeason20242025!$D$3:$D$1315, O$1)+SUMIFS(DataRegularSeason20242025!$AB$3:$AB$1315,DataRegularSeason20242025!$B$3:$B$1315, "&lt;=" &amp; $A164, DataRegularSeason20242025!$E$3:$E$1315, O$1)</f>
        <v>60</v>
      </c>
      <c r="P164" s="2">
        <f>SUMIFS(DataRegularSeason20242025!$AA$3:$AA$1315,DataRegularSeason20242025!$B$3:$B$1315, "&lt;=" &amp; $A164, DataRegularSeason20242025!$D$3:$D$1315, P$1)+SUMIFS(DataRegularSeason20242025!$AB$3:$AB$1315,DataRegularSeason20242025!$B$3:$B$1315, "&lt;=" &amp; $A164, DataRegularSeason20242025!$E$3:$E$1315, P$1)</f>
        <v>53</v>
      </c>
      <c r="Q164" s="2">
        <f>SUMIFS(DataRegularSeason20242025!$AA$3:$AA$1315,DataRegularSeason20242025!$B$3:$B$1315, "&lt;=" &amp; $A164, DataRegularSeason20242025!$D$3:$D$1315, Q$1)+SUMIFS(DataRegularSeason20242025!$AB$3:$AB$1315,DataRegularSeason20242025!$B$3:$B$1315, "&lt;=" &amp; $A164, DataRegularSeason20242025!$E$3:$E$1315, Q$1)</f>
        <v>62</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49</v>
      </c>
      <c r="T164" s="2">
        <f>SUMIFS(DataRegularSeason20242025!$AA$3:$AA$1315,DataRegularSeason20242025!$B$3:$B$1315, "&lt;=" &amp; $A164, DataRegularSeason20242025!$D$3:$D$1315, T$1)+SUMIFS(DataRegularSeason20242025!$AB$3:$AB$1315,DataRegularSeason20242025!$B$3:$B$1315, "&lt;=" &amp; $A164, DataRegularSeason20242025!$E$3:$E$1315, T$1)</f>
        <v>52</v>
      </c>
      <c r="U164" s="2">
        <f>SUMIFS(DataRegularSeason20242025!$AA$3:$AA$1315,DataRegularSeason20242025!$B$3:$B$1315, "&lt;=" &amp; $A164, DataRegularSeason20242025!$D$3:$D$1315, U$1)+SUMIFS(DataRegularSeason20242025!$AB$3:$AB$1315,DataRegularSeason20242025!$B$3:$B$1315, "&lt;=" &amp; $A164, DataRegularSeason20242025!$E$3:$E$1315, U$1)</f>
        <v>54</v>
      </c>
      <c r="V164" s="2">
        <f>SUMIFS(DataRegularSeason20242025!$AA$3:$AA$1315,DataRegularSeason20242025!$B$3:$B$1315, "&lt;=" &amp; $A164, DataRegularSeason20242025!$D$3:$D$1315, V$1)+SUMIFS(DataRegularSeason20242025!$AB$3:$AB$1315,DataRegularSeason20242025!$B$3:$B$1315, "&lt;=" &amp; $A164, DataRegularSeason20242025!$E$3:$E$1315, V$1)</f>
        <v>50</v>
      </c>
      <c r="W164" s="2">
        <f>SUMIFS(DataRegularSeason20242025!$AA$3:$AA$1315,DataRegularSeason20242025!$B$3:$B$1315, "&lt;=" &amp; $A164, DataRegularSeason20242025!$D$3:$D$1315, W$1)+SUMIFS(DataRegularSeason20242025!$AB$3:$AB$1315,DataRegularSeason20242025!$B$3:$B$1315, "&lt;=" &amp; $A164, DataRegularSeason20242025!$E$3:$E$1315, W$1)</f>
        <v>48</v>
      </c>
      <c r="X164" s="2">
        <f>SUMIFS(DataRegularSeason20242025!$AA$3:$AA$1315,DataRegularSeason20242025!$B$3:$B$1315, "&lt;=" &amp; $A164, DataRegularSeason20242025!$D$3:$D$1315, X$1)+SUMIFS(DataRegularSeason20242025!$AB$3:$AB$1315,DataRegularSeason20242025!$B$3:$B$1315, "&lt;=" &amp; $A164, DataRegularSeason20242025!$E$3:$E$1315, X$1)</f>
        <v>47</v>
      </c>
      <c r="Y164" s="2">
        <f>SUMIFS(DataRegularSeason20242025!$AA$3:$AA$1315,DataRegularSeason20242025!$B$3:$B$1315, "&lt;=" &amp; $A164, DataRegularSeason20242025!$D$3:$D$1315, Y$1)+SUMIFS(DataRegularSeason20242025!$AB$3:$AB$1315,DataRegularSeason20242025!$B$3:$B$1315, "&lt;=" &amp; $A164, DataRegularSeason20242025!$E$3:$E$1315, Y$1)</f>
        <v>34</v>
      </c>
      <c r="Z164" s="2">
        <f>SUMIFS(DataRegularSeason20242025!$AA$3:$AA$1315,DataRegularSeason20242025!$B$3:$B$1315, "&lt;=" &amp; $A164, DataRegularSeason20242025!$D$3:$D$1315, Z$1)+SUMIFS(DataRegularSeason20242025!$AB$3:$AB$1315,DataRegularSeason20242025!$B$3:$B$1315, "&lt;=" &amp; $A164, DataRegularSeason20242025!$E$3:$E$1315, Z$1)</f>
        <v>50</v>
      </c>
      <c r="AA164" s="2">
        <f>SUMIFS(DataRegularSeason20242025!$AA$3:$AA$1315,DataRegularSeason20242025!$B$3:$B$1315, "&lt;=" &amp; $A164, DataRegularSeason20242025!$D$3:$D$1315, AA$1)+SUMIFS(DataRegularSeason20242025!$AB$3:$AB$1315,DataRegularSeason20242025!$B$3:$B$1315, "&lt;=" &amp; $A164, DataRegularSeason20242025!$E$3:$E$1315, AA$1)</f>
        <v>55</v>
      </c>
      <c r="AB164" s="2">
        <f>SUMIFS(DataRegularSeason20242025!$AA$3:$AA$1315,DataRegularSeason20242025!$B$3:$B$1315, "&lt;=" &amp; $A164, DataRegularSeason20242025!$D$3:$D$1315, AB$1)+SUMIFS(DataRegularSeason20242025!$AB$3:$AB$1315,DataRegularSeason20242025!$B$3:$B$1315, "&lt;=" &amp; $A164, DataRegularSeason20242025!$E$3:$E$1315, AB$1)</f>
        <v>62</v>
      </c>
      <c r="AC164" s="2">
        <f>SUMIFS(DataRegularSeason20242025!$AA$3:$AA$1315,DataRegularSeason20242025!$B$3:$B$1315, "&lt;=" &amp; $A164, DataRegularSeason20242025!$D$3:$D$1315, AC$1)+SUMIFS(DataRegularSeason20242025!$AB$3:$AB$1315,DataRegularSeason20242025!$B$3:$B$1315, "&lt;=" &amp; $A164, DataRegularSeason20242025!$E$3:$E$1315, AC$1)</f>
        <v>49</v>
      </c>
      <c r="AD164" s="2">
        <f>SUMIFS(DataRegularSeason20242025!$AA$3:$AA$1315,DataRegularSeason20242025!$B$3:$B$1315, "&lt;=" &amp; $A164, DataRegularSeason20242025!$D$3:$D$1315, AD$1)+SUMIFS(DataRegularSeason20242025!$AB$3:$AB$1315,DataRegularSeason20242025!$B$3:$B$1315, "&lt;=" &amp; $A164, DataRegularSeason20242025!$E$3:$E$1315, AD$1)</f>
        <v>50</v>
      </c>
      <c r="AE164" s="2">
        <f>SUMIFS(DataRegularSeason20242025!$AA$3:$AA$1315,DataRegularSeason20242025!$B$3:$B$1315, "&lt;=" &amp; $A164, DataRegularSeason20242025!$D$3:$D$1315, AE$1)+SUMIFS(DataRegularSeason20242025!$AB$3:$AB$1315,DataRegularSeason20242025!$B$3:$B$1315, "&lt;=" &amp; $A164, DataRegularSeason20242025!$E$3:$E$1315, AE$1)</f>
        <v>64</v>
      </c>
      <c r="AF164" s="2">
        <f>SUMIFS(DataRegularSeason20242025!$AA$3:$AA$1315,DataRegularSeason20242025!$B$3:$B$1315, "&lt;=" &amp; $A164, DataRegularSeason20242025!$D$3:$D$1315, AF$1)+SUMIFS(DataRegularSeason20242025!$AB$3:$AB$1315,DataRegularSeason20242025!$B$3:$B$1315, "&lt;=" &amp; $A164, DataRegularSeason20242025!$E$3:$E$1315, AF$1)</f>
        <v>69</v>
      </c>
      <c r="AG164" s="2">
        <f>SUMIFS(DataRegularSeason20242025!$AA$3:$AA$1315,DataRegularSeason20242025!$B$3:$B$1315, "&lt;=" &amp; $A164, DataRegularSeason20242025!$D$3:$D$1315, AG$1)+SUMIFS(DataRegularSeason20242025!$AB$3:$AB$1315,DataRegularSeason20242025!$B$3:$B$1315, "&lt;=" &amp; $A164, DataRegularSeason20242025!$E$3:$E$1315, AG$1)</f>
        <v>71</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46</v>
      </c>
      <c r="C165" s="2">
        <f>SUMIFS(DataRegularSeason20242025!$AA$3:$AA$1315,DataRegularSeason20242025!$B$3:$B$1315, "&lt;=" &amp; $A165, DataRegularSeason20242025!$D$3:$D$1315, C$1)+SUMIFS(DataRegularSeason20242025!$AB$3:$AB$1315,DataRegularSeason20242025!$B$3:$B$1315, "&lt;=" &amp; $A165, DataRegularSeason20242025!$E$3:$E$1315, C$1)</f>
        <v>56</v>
      </c>
      <c r="D165" s="2">
        <f>SUMIFS(DataRegularSeason20242025!$AA$3:$AA$1315,DataRegularSeason20242025!$B$3:$B$1315, "&lt;=" &amp; $A165, DataRegularSeason20242025!$D$3:$D$1315, D$1)+SUMIFS(DataRegularSeason20242025!$AB$3:$AB$1315,DataRegularSeason20242025!$B$3:$B$1315, "&lt;=" &amp; $A165, DataRegularSeason20242025!$E$3:$E$1315, D$1)</f>
        <v>41</v>
      </c>
      <c r="E165" s="2">
        <f>SUMIFS(DataRegularSeason20242025!$AA$3:$AA$1315,DataRegularSeason20242025!$B$3:$B$1315, "&lt;=" &amp; $A165, DataRegularSeason20242025!$D$3:$D$1315, E$1)+SUMIFS(DataRegularSeason20242025!$AB$3:$AB$1315,DataRegularSeason20242025!$B$3:$B$1315, "&lt;=" &amp; $A165, DataRegularSeason20242025!$E$3:$E$1315, E$1)</f>
        <v>64</v>
      </c>
      <c r="F165" s="2">
        <f>SUMIFS(DataRegularSeason20242025!$AA$3:$AA$1315,DataRegularSeason20242025!$B$3:$B$1315, "&lt;=" &amp; $A165, DataRegularSeason20242025!$D$3:$D$1315, F$1)+SUMIFS(DataRegularSeason20242025!$AB$3:$AB$1315,DataRegularSeason20242025!$B$3:$B$1315, "&lt;=" &amp; $A165, DataRegularSeason20242025!$E$3:$E$1315, F$1)</f>
        <v>55</v>
      </c>
      <c r="G165" s="2">
        <f>SUMIFS(DataRegularSeason20242025!$AA$3:$AA$1315,DataRegularSeason20242025!$B$3:$B$1315, "&lt;=" &amp; $A165, DataRegularSeason20242025!$D$3:$D$1315, G$1)+SUMIFS(DataRegularSeason20242025!$AB$3:$AB$1315,DataRegularSeason20242025!$B$3:$B$1315, "&lt;=" &amp; $A165, DataRegularSeason20242025!$E$3:$E$1315, G$1)</f>
        <v>55</v>
      </c>
      <c r="H165" s="2">
        <f>SUMIFS(DataRegularSeason20242025!$AA$3:$AA$1315,DataRegularSeason20242025!$B$3:$B$1315, "&lt;=" &amp; $A165, DataRegularSeason20242025!$D$3:$D$1315, H$1)+SUMIFS(DataRegularSeason20242025!$AB$3:$AB$1315,DataRegularSeason20242025!$B$3:$B$1315, "&lt;=" &amp; $A165, DataRegularSeason20242025!$E$3:$E$1315, H$1)</f>
        <v>35</v>
      </c>
      <c r="I165" s="2">
        <f>SUMIFS(DataRegularSeason20242025!$AA$3:$AA$1315,DataRegularSeason20242025!$B$3:$B$1315, "&lt;=" &amp; $A165, DataRegularSeason20242025!$D$3:$D$1315, I$1)+SUMIFS(DataRegularSeason20242025!$AB$3:$AB$1315,DataRegularSeason20242025!$B$3:$B$1315, "&lt;=" &amp; $A165, DataRegularSeason20242025!$E$3:$E$1315, I$1)</f>
        <v>58</v>
      </c>
      <c r="J165" s="2">
        <f>SUMIFS(DataRegularSeason20242025!$AA$3:$AA$1315,DataRegularSeason20242025!$B$3:$B$1315, "&lt;=" &amp; $A165, DataRegularSeason20242025!$D$3:$D$1315, J$1)+SUMIFS(DataRegularSeason20242025!$AB$3:$AB$1315,DataRegularSeason20242025!$B$3:$B$1315, "&lt;=" &amp; $A165, DataRegularSeason20242025!$E$3:$E$1315, J$1)</f>
        <v>63</v>
      </c>
      <c r="K165" s="2">
        <f>SUMIFS(DataRegularSeason20242025!$AA$3:$AA$1315,DataRegularSeason20242025!$B$3:$B$1315, "&lt;=" &amp; $A165, DataRegularSeason20242025!$D$3:$D$1315, K$1)+SUMIFS(DataRegularSeason20242025!$AB$3:$AB$1315,DataRegularSeason20242025!$B$3:$B$1315, "&lt;=" &amp; $A165, DataRegularSeason20242025!$E$3:$E$1315, K$1)</f>
        <v>51</v>
      </c>
      <c r="L165" s="2">
        <f>SUMIFS(DataRegularSeason20242025!$AA$3:$AA$1315,DataRegularSeason20242025!$B$3:$B$1315, "&lt;=" &amp; $A165, DataRegularSeason20242025!$D$3:$D$1315, L$1)+SUMIFS(DataRegularSeason20242025!$AB$3:$AB$1315,DataRegularSeason20242025!$B$3:$B$1315, "&lt;=" &amp; $A165, DataRegularSeason20242025!$E$3:$E$1315, L$1)</f>
        <v>65</v>
      </c>
      <c r="M165" s="2">
        <f>SUMIFS(DataRegularSeason20242025!$AA$3:$AA$1315,DataRegularSeason20242025!$B$3:$B$1315, "&lt;=" &amp; $A165, DataRegularSeason20242025!$D$3:$D$1315, M$1)+SUMIFS(DataRegularSeason20242025!$AB$3:$AB$1315,DataRegularSeason20242025!$B$3:$B$1315, "&lt;=" &amp; $A165, DataRegularSeason20242025!$E$3:$E$1315, M$1)</f>
        <v>59</v>
      </c>
      <c r="N165" s="2">
        <f>SUMIFS(DataRegularSeason20242025!$AA$3:$AA$1315,DataRegularSeason20242025!$B$3:$B$1315, "&lt;=" &amp; $A165, DataRegularSeason20242025!$D$3:$D$1315, N$1)+SUMIFS(DataRegularSeason20242025!$AB$3:$AB$1315,DataRegularSeason20242025!$B$3:$B$1315, "&lt;=" &amp; $A165, DataRegularSeason20242025!$E$3:$E$1315, N$1)</f>
        <v>58</v>
      </c>
      <c r="O165" s="2">
        <f>SUMIFS(DataRegularSeason20242025!$AA$3:$AA$1315,DataRegularSeason20242025!$B$3:$B$1315, "&lt;=" &amp; $A165, DataRegularSeason20242025!$D$3:$D$1315, O$1)+SUMIFS(DataRegularSeason20242025!$AB$3:$AB$1315,DataRegularSeason20242025!$B$3:$B$1315, "&lt;=" &amp; $A165, DataRegularSeason20242025!$E$3:$E$1315, O$1)</f>
        <v>60</v>
      </c>
      <c r="P165" s="2">
        <f>SUMIFS(DataRegularSeason20242025!$AA$3:$AA$1315,DataRegularSeason20242025!$B$3:$B$1315, "&lt;=" &amp; $A165, DataRegularSeason20242025!$D$3:$D$1315, P$1)+SUMIFS(DataRegularSeason20242025!$AB$3:$AB$1315,DataRegularSeason20242025!$B$3:$B$1315, "&lt;=" &amp; $A165, DataRegularSeason20242025!$E$3:$E$1315, P$1)</f>
        <v>53</v>
      </c>
      <c r="Q165" s="2">
        <f>SUMIFS(DataRegularSeason20242025!$AA$3:$AA$1315,DataRegularSeason20242025!$B$3:$B$1315, "&lt;=" &amp; $A165, DataRegularSeason20242025!$D$3:$D$1315, Q$1)+SUMIFS(DataRegularSeason20242025!$AB$3:$AB$1315,DataRegularSeason20242025!$B$3:$B$1315, "&lt;=" &amp; $A165, DataRegularSeason20242025!$E$3:$E$1315, Q$1)</f>
        <v>62</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49</v>
      </c>
      <c r="T165" s="2">
        <f>SUMIFS(DataRegularSeason20242025!$AA$3:$AA$1315,DataRegularSeason20242025!$B$3:$B$1315, "&lt;=" &amp; $A165, DataRegularSeason20242025!$D$3:$D$1315, T$1)+SUMIFS(DataRegularSeason20242025!$AB$3:$AB$1315,DataRegularSeason20242025!$B$3:$B$1315, "&lt;=" &amp; $A165, DataRegularSeason20242025!$E$3:$E$1315, T$1)</f>
        <v>52</v>
      </c>
      <c r="U165" s="2">
        <f>SUMIFS(DataRegularSeason20242025!$AA$3:$AA$1315,DataRegularSeason20242025!$B$3:$B$1315, "&lt;=" &amp; $A165, DataRegularSeason20242025!$D$3:$D$1315, U$1)+SUMIFS(DataRegularSeason20242025!$AB$3:$AB$1315,DataRegularSeason20242025!$B$3:$B$1315, "&lt;=" &amp; $A165, DataRegularSeason20242025!$E$3:$E$1315, U$1)</f>
        <v>54</v>
      </c>
      <c r="V165" s="2">
        <f>SUMIFS(DataRegularSeason20242025!$AA$3:$AA$1315,DataRegularSeason20242025!$B$3:$B$1315, "&lt;=" &amp; $A165, DataRegularSeason20242025!$D$3:$D$1315, V$1)+SUMIFS(DataRegularSeason20242025!$AB$3:$AB$1315,DataRegularSeason20242025!$B$3:$B$1315, "&lt;=" &amp; $A165, DataRegularSeason20242025!$E$3:$E$1315, V$1)</f>
        <v>50</v>
      </c>
      <c r="W165" s="2">
        <f>SUMIFS(DataRegularSeason20242025!$AA$3:$AA$1315,DataRegularSeason20242025!$B$3:$B$1315, "&lt;=" &amp; $A165, DataRegularSeason20242025!$D$3:$D$1315, W$1)+SUMIFS(DataRegularSeason20242025!$AB$3:$AB$1315,DataRegularSeason20242025!$B$3:$B$1315, "&lt;=" &amp; $A165, DataRegularSeason20242025!$E$3:$E$1315, W$1)</f>
        <v>48</v>
      </c>
      <c r="X165" s="2">
        <f>SUMIFS(DataRegularSeason20242025!$AA$3:$AA$1315,DataRegularSeason20242025!$B$3:$B$1315, "&lt;=" &amp; $A165, DataRegularSeason20242025!$D$3:$D$1315, X$1)+SUMIFS(DataRegularSeason20242025!$AB$3:$AB$1315,DataRegularSeason20242025!$B$3:$B$1315, "&lt;=" &amp; $A165, DataRegularSeason20242025!$E$3:$E$1315, X$1)</f>
        <v>47</v>
      </c>
      <c r="Y165" s="2">
        <f>SUMIFS(DataRegularSeason20242025!$AA$3:$AA$1315,DataRegularSeason20242025!$B$3:$B$1315, "&lt;=" &amp; $A165, DataRegularSeason20242025!$D$3:$D$1315, Y$1)+SUMIFS(DataRegularSeason20242025!$AB$3:$AB$1315,DataRegularSeason20242025!$B$3:$B$1315, "&lt;=" &amp; $A165, DataRegularSeason20242025!$E$3:$E$1315, Y$1)</f>
        <v>34</v>
      </c>
      <c r="Z165" s="2">
        <f>SUMIFS(DataRegularSeason20242025!$AA$3:$AA$1315,DataRegularSeason20242025!$B$3:$B$1315, "&lt;=" &amp; $A165, DataRegularSeason20242025!$D$3:$D$1315, Z$1)+SUMIFS(DataRegularSeason20242025!$AB$3:$AB$1315,DataRegularSeason20242025!$B$3:$B$1315, "&lt;=" &amp; $A165, DataRegularSeason20242025!$E$3:$E$1315, Z$1)</f>
        <v>50</v>
      </c>
      <c r="AA165" s="2">
        <f>SUMIFS(DataRegularSeason20242025!$AA$3:$AA$1315,DataRegularSeason20242025!$B$3:$B$1315, "&lt;=" &amp; $A165, DataRegularSeason20242025!$D$3:$D$1315, AA$1)+SUMIFS(DataRegularSeason20242025!$AB$3:$AB$1315,DataRegularSeason20242025!$B$3:$B$1315, "&lt;=" &amp; $A165, DataRegularSeason20242025!$E$3:$E$1315, AA$1)</f>
        <v>55</v>
      </c>
      <c r="AB165" s="2">
        <f>SUMIFS(DataRegularSeason20242025!$AA$3:$AA$1315,DataRegularSeason20242025!$B$3:$B$1315, "&lt;=" &amp; $A165, DataRegularSeason20242025!$D$3:$D$1315, AB$1)+SUMIFS(DataRegularSeason20242025!$AB$3:$AB$1315,DataRegularSeason20242025!$B$3:$B$1315, "&lt;=" &amp; $A165, DataRegularSeason20242025!$E$3:$E$1315, AB$1)</f>
        <v>62</v>
      </c>
      <c r="AC165" s="2">
        <f>SUMIFS(DataRegularSeason20242025!$AA$3:$AA$1315,DataRegularSeason20242025!$B$3:$B$1315, "&lt;=" &amp; $A165, DataRegularSeason20242025!$D$3:$D$1315, AC$1)+SUMIFS(DataRegularSeason20242025!$AB$3:$AB$1315,DataRegularSeason20242025!$B$3:$B$1315, "&lt;=" &amp; $A165, DataRegularSeason20242025!$E$3:$E$1315, AC$1)</f>
        <v>49</v>
      </c>
      <c r="AD165" s="2">
        <f>SUMIFS(DataRegularSeason20242025!$AA$3:$AA$1315,DataRegularSeason20242025!$B$3:$B$1315, "&lt;=" &amp; $A165, DataRegularSeason20242025!$D$3:$D$1315, AD$1)+SUMIFS(DataRegularSeason20242025!$AB$3:$AB$1315,DataRegularSeason20242025!$B$3:$B$1315, "&lt;=" &amp; $A165, DataRegularSeason20242025!$E$3:$E$1315, AD$1)</f>
        <v>50</v>
      </c>
      <c r="AE165" s="2">
        <f>SUMIFS(DataRegularSeason20242025!$AA$3:$AA$1315,DataRegularSeason20242025!$B$3:$B$1315, "&lt;=" &amp; $A165, DataRegularSeason20242025!$D$3:$D$1315, AE$1)+SUMIFS(DataRegularSeason20242025!$AB$3:$AB$1315,DataRegularSeason20242025!$B$3:$B$1315, "&lt;=" &amp; $A165, DataRegularSeason20242025!$E$3:$E$1315, AE$1)</f>
        <v>64</v>
      </c>
      <c r="AF165" s="2">
        <f>SUMIFS(DataRegularSeason20242025!$AA$3:$AA$1315,DataRegularSeason20242025!$B$3:$B$1315, "&lt;=" &amp; $A165, DataRegularSeason20242025!$D$3:$D$1315, AF$1)+SUMIFS(DataRegularSeason20242025!$AB$3:$AB$1315,DataRegularSeason20242025!$B$3:$B$1315, "&lt;=" &amp; $A165, DataRegularSeason20242025!$E$3:$E$1315, AF$1)</f>
        <v>69</v>
      </c>
      <c r="AG165" s="2">
        <f>SUMIFS(DataRegularSeason20242025!$AA$3:$AA$1315,DataRegularSeason20242025!$B$3:$B$1315, "&lt;=" &amp; $A165, DataRegularSeason20242025!$D$3:$D$1315, AG$1)+SUMIFS(DataRegularSeason20242025!$AB$3:$AB$1315,DataRegularSeason20242025!$B$3:$B$1315, "&lt;=" &amp; $A165, DataRegularSeason20242025!$E$3:$E$1315, AG$1)</f>
        <v>71</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46</v>
      </c>
      <c r="C166" s="2">
        <f>SUMIFS(DataRegularSeason20242025!$AA$3:$AA$1315,DataRegularSeason20242025!$B$3:$B$1315, "&lt;=" &amp; $A166, DataRegularSeason20242025!$D$3:$D$1315, C$1)+SUMIFS(DataRegularSeason20242025!$AB$3:$AB$1315,DataRegularSeason20242025!$B$3:$B$1315, "&lt;=" &amp; $A166, DataRegularSeason20242025!$E$3:$E$1315, C$1)</f>
        <v>56</v>
      </c>
      <c r="D166" s="2">
        <f>SUMIFS(DataRegularSeason20242025!$AA$3:$AA$1315,DataRegularSeason20242025!$B$3:$B$1315, "&lt;=" &amp; $A166, DataRegularSeason20242025!$D$3:$D$1315, D$1)+SUMIFS(DataRegularSeason20242025!$AB$3:$AB$1315,DataRegularSeason20242025!$B$3:$B$1315, "&lt;=" &amp; $A166, DataRegularSeason20242025!$E$3:$E$1315, D$1)</f>
        <v>41</v>
      </c>
      <c r="E166" s="2">
        <f>SUMIFS(DataRegularSeason20242025!$AA$3:$AA$1315,DataRegularSeason20242025!$B$3:$B$1315, "&lt;=" &amp; $A166, DataRegularSeason20242025!$D$3:$D$1315, E$1)+SUMIFS(DataRegularSeason20242025!$AB$3:$AB$1315,DataRegularSeason20242025!$B$3:$B$1315, "&lt;=" &amp; $A166, DataRegularSeason20242025!$E$3:$E$1315, E$1)</f>
        <v>64</v>
      </c>
      <c r="F166" s="2">
        <f>SUMIFS(DataRegularSeason20242025!$AA$3:$AA$1315,DataRegularSeason20242025!$B$3:$B$1315, "&lt;=" &amp; $A166, DataRegularSeason20242025!$D$3:$D$1315, F$1)+SUMIFS(DataRegularSeason20242025!$AB$3:$AB$1315,DataRegularSeason20242025!$B$3:$B$1315, "&lt;=" &amp; $A166, DataRegularSeason20242025!$E$3:$E$1315, F$1)</f>
        <v>55</v>
      </c>
      <c r="G166" s="2">
        <f>SUMIFS(DataRegularSeason20242025!$AA$3:$AA$1315,DataRegularSeason20242025!$B$3:$B$1315, "&lt;=" &amp; $A166, DataRegularSeason20242025!$D$3:$D$1315, G$1)+SUMIFS(DataRegularSeason20242025!$AB$3:$AB$1315,DataRegularSeason20242025!$B$3:$B$1315, "&lt;=" &amp; $A166, DataRegularSeason20242025!$E$3:$E$1315, G$1)</f>
        <v>55</v>
      </c>
      <c r="H166" s="2">
        <f>SUMIFS(DataRegularSeason20242025!$AA$3:$AA$1315,DataRegularSeason20242025!$B$3:$B$1315, "&lt;=" &amp; $A166, DataRegularSeason20242025!$D$3:$D$1315, H$1)+SUMIFS(DataRegularSeason20242025!$AB$3:$AB$1315,DataRegularSeason20242025!$B$3:$B$1315, "&lt;=" &amp; $A166, DataRegularSeason20242025!$E$3:$E$1315, H$1)</f>
        <v>35</v>
      </c>
      <c r="I166" s="2">
        <f>SUMIFS(DataRegularSeason20242025!$AA$3:$AA$1315,DataRegularSeason20242025!$B$3:$B$1315, "&lt;=" &amp; $A166, DataRegularSeason20242025!$D$3:$D$1315, I$1)+SUMIFS(DataRegularSeason20242025!$AB$3:$AB$1315,DataRegularSeason20242025!$B$3:$B$1315, "&lt;=" &amp; $A166, DataRegularSeason20242025!$E$3:$E$1315, I$1)</f>
        <v>58</v>
      </c>
      <c r="J166" s="2">
        <f>SUMIFS(DataRegularSeason20242025!$AA$3:$AA$1315,DataRegularSeason20242025!$B$3:$B$1315, "&lt;=" &amp; $A166, DataRegularSeason20242025!$D$3:$D$1315, J$1)+SUMIFS(DataRegularSeason20242025!$AB$3:$AB$1315,DataRegularSeason20242025!$B$3:$B$1315, "&lt;=" &amp; $A166, DataRegularSeason20242025!$E$3:$E$1315, J$1)</f>
        <v>63</v>
      </c>
      <c r="K166" s="2">
        <f>SUMIFS(DataRegularSeason20242025!$AA$3:$AA$1315,DataRegularSeason20242025!$B$3:$B$1315, "&lt;=" &amp; $A166, DataRegularSeason20242025!$D$3:$D$1315, K$1)+SUMIFS(DataRegularSeason20242025!$AB$3:$AB$1315,DataRegularSeason20242025!$B$3:$B$1315, "&lt;=" &amp; $A166, DataRegularSeason20242025!$E$3:$E$1315, K$1)</f>
        <v>51</v>
      </c>
      <c r="L166" s="2">
        <f>SUMIFS(DataRegularSeason20242025!$AA$3:$AA$1315,DataRegularSeason20242025!$B$3:$B$1315, "&lt;=" &amp; $A166, DataRegularSeason20242025!$D$3:$D$1315, L$1)+SUMIFS(DataRegularSeason20242025!$AB$3:$AB$1315,DataRegularSeason20242025!$B$3:$B$1315, "&lt;=" &amp; $A166, DataRegularSeason20242025!$E$3:$E$1315, L$1)</f>
        <v>65</v>
      </c>
      <c r="M166" s="2">
        <f>SUMIFS(DataRegularSeason20242025!$AA$3:$AA$1315,DataRegularSeason20242025!$B$3:$B$1315, "&lt;=" &amp; $A166, DataRegularSeason20242025!$D$3:$D$1315, M$1)+SUMIFS(DataRegularSeason20242025!$AB$3:$AB$1315,DataRegularSeason20242025!$B$3:$B$1315, "&lt;=" &amp; $A166, DataRegularSeason20242025!$E$3:$E$1315, M$1)</f>
        <v>59</v>
      </c>
      <c r="N166" s="2">
        <f>SUMIFS(DataRegularSeason20242025!$AA$3:$AA$1315,DataRegularSeason20242025!$B$3:$B$1315, "&lt;=" &amp; $A166, DataRegularSeason20242025!$D$3:$D$1315, N$1)+SUMIFS(DataRegularSeason20242025!$AB$3:$AB$1315,DataRegularSeason20242025!$B$3:$B$1315, "&lt;=" &amp; $A166, DataRegularSeason20242025!$E$3:$E$1315, N$1)</f>
        <v>58</v>
      </c>
      <c r="O166" s="2">
        <f>SUMIFS(DataRegularSeason20242025!$AA$3:$AA$1315,DataRegularSeason20242025!$B$3:$B$1315, "&lt;=" &amp; $A166, DataRegularSeason20242025!$D$3:$D$1315, O$1)+SUMIFS(DataRegularSeason20242025!$AB$3:$AB$1315,DataRegularSeason20242025!$B$3:$B$1315, "&lt;=" &amp; $A166, DataRegularSeason20242025!$E$3:$E$1315, O$1)</f>
        <v>60</v>
      </c>
      <c r="P166" s="2">
        <f>SUMIFS(DataRegularSeason20242025!$AA$3:$AA$1315,DataRegularSeason20242025!$B$3:$B$1315, "&lt;=" &amp; $A166, DataRegularSeason20242025!$D$3:$D$1315, P$1)+SUMIFS(DataRegularSeason20242025!$AB$3:$AB$1315,DataRegularSeason20242025!$B$3:$B$1315, "&lt;=" &amp; $A166, DataRegularSeason20242025!$E$3:$E$1315, P$1)</f>
        <v>53</v>
      </c>
      <c r="Q166" s="2">
        <f>SUMIFS(DataRegularSeason20242025!$AA$3:$AA$1315,DataRegularSeason20242025!$B$3:$B$1315, "&lt;=" &amp; $A166, DataRegularSeason20242025!$D$3:$D$1315, Q$1)+SUMIFS(DataRegularSeason20242025!$AB$3:$AB$1315,DataRegularSeason20242025!$B$3:$B$1315, "&lt;=" &amp; $A166, DataRegularSeason20242025!$E$3:$E$1315, Q$1)</f>
        <v>62</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49</v>
      </c>
      <c r="T166" s="2">
        <f>SUMIFS(DataRegularSeason20242025!$AA$3:$AA$1315,DataRegularSeason20242025!$B$3:$B$1315, "&lt;=" &amp; $A166, DataRegularSeason20242025!$D$3:$D$1315, T$1)+SUMIFS(DataRegularSeason20242025!$AB$3:$AB$1315,DataRegularSeason20242025!$B$3:$B$1315, "&lt;=" &amp; $A166, DataRegularSeason20242025!$E$3:$E$1315, T$1)</f>
        <v>52</v>
      </c>
      <c r="U166" s="2">
        <f>SUMIFS(DataRegularSeason20242025!$AA$3:$AA$1315,DataRegularSeason20242025!$B$3:$B$1315, "&lt;=" &amp; $A166, DataRegularSeason20242025!$D$3:$D$1315, U$1)+SUMIFS(DataRegularSeason20242025!$AB$3:$AB$1315,DataRegularSeason20242025!$B$3:$B$1315, "&lt;=" &amp; $A166, DataRegularSeason20242025!$E$3:$E$1315, U$1)</f>
        <v>54</v>
      </c>
      <c r="V166" s="2">
        <f>SUMIFS(DataRegularSeason20242025!$AA$3:$AA$1315,DataRegularSeason20242025!$B$3:$B$1315, "&lt;=" &amp; $A166, DataRegularSeason20242025!$D$3:$D$1315, V$1)+SUMIFS(DataRegularSeason20242025!$AB$3:$AB$1315,DataRegularSeason20242025!$B$3:$B$1315, "&lt;=" &amp; $A166, DataRegularSeason20242025!$E$3:$E$1315, V$1)</f>
        <v>50</v>
      </c>
      <c r="W166" s="2">
        <f>SUMIFS(DataRegularSeason20242025!$AA$3:$AA$1315,DataRegularSeason20242025!$B$3:$B$1315, "&lt;=" &amp; $A166, DataRegularSeason20242025!$D$3:$D$1315, W$1)+SUMIFS(DataRegularSeason20242025!$AB$3:$AB$1315,DataRegularSeason20242025!$B$3:$B$1315, "&lt;=" &amp; $A166, DataRegularSeason20242025!$E$3:$E$1315, W$1)</f>
        <v>48</v>
      </c>
      <c r="X166" s="2">
        <f>SUMIFS(DataRegularSeason20242025!$AA$3:$AA$1315,DataRegularSeason20242025!$B$3:$B$1315, "&lt;=" &amp; $A166, DataRegularSeason20242025!$D$3:$D$1315, X$1)+SUMIFS(DataRegularSeason20242025!$AB$3:$AB$1315,DataRegularSeason20242025!$B$3:$B$1315, "&lt;=" &amp; $A166, DataRegularSeason20242025!$E$3:$E$1315, X$1)</f>
        <v>47</v>
      </c>
      <c r="Y166" s="2">
        <f>SUMIFS(DataRegularSeason20242025!$AA$3:$AA$1315,DataRegularSeason20242025!$B$3:$B$1315, "&lt;=" &amp; $A166, DataRegularSeason20242025!$D$3:$D$1315, Y$1)+SUMIFS(DataRegularSeason20242025!$AB$3:$AB$1315,DataRegularSeason20242025!$B$3:$B$1315, "&lt;=" &amp; $A166, DataRegularSeason20242025!$E$3:$E$1315, Y$1)</f>
        <v>34</v>
      </c>
      <c r="Z166" s="2">
        <f>SUMIFS(DataRegularSeason20242025!$AA$3:$AA$1315,DataRegularSeason20242025!$B$3:$B$1315, "&lt;=" &amp; $A166, DataRegularSeason20242025!$D$3:$D$1315, Z$1)+SUMIFS(DataRegularSeason20242025!$AB$3:$AB$1315,DataRegularSeason20242025!$B$3:$B$1315, "&lt;=" &amp; $A166, DataRegularSeason20242025!$E$3:$E$1315, Z$1)</f>
        <v>50</v>
      </c>
      <c r="AA166" s="2">
        <f>SUMIFS(DataRegularSeason20242025!$AA$3:$AA$1315,DataRegularSeason20242025!$B$3:$B$1315, "&lt;=" &amp; $A166, DataRegularSeason20242025!$D$3:$D$1315, AA$1)+SUMIFS(DataRegularSeason20242025!$AB$3:$AB$1315,DataRegularSeason20242025!$B$3:$B$1315, "&lt;=" &amp; $A166, DataRegularSeason20242025!$E$3:$E$1315, AA$1)</f>
        <v>55</v>
      </c>
      <c r="AB166" s="2">
        <f>SUMIFS(DataRegularSeason20242025!$AA$3:$AA$1315,DataRegularSeason20242025!$B$3:$B$1315, "&lt;=" &amp; $A166, DataRegularSeason20242025!$D$3:$D$1315, AB$1)+SUMIFS(DataRegularSeason20242025!$AB$3:$AB$1315,DataRegularSeason20242025!$B$3:$B$1315, "&lt;=" &amp; $A166, DataRegularSeason20242025!$E$3:$E$1315, AB$1)</f>
        <v>62</v>
      </c>
      <c r="AC166" s="2">
        <f>SUMIFS(DataRegularSeason20242025!$AA$3:$AA$1315,DataRegularSeason20242025!$B$3:$B$1315, "&lt;=" &amp; $A166, DataRegularSeason20242025!$D$3:$D$1315, AC$1)+SUMIFS(DataRegularSeason20242025!$AB$3:$AB$1315,DataRegularSeason20242025!$B$3:$B$1315, "&lt;=" &amp; $A166, DataRegularSeason20242025!$E$3:$E$1315, AC$1)</f>
        <v>49</v>
      </c>
      <c r="AD166" s="2">
        <f>SUMIFS(DataRegularSeason20242025!$AA$3:$AA$1315,DataRegularSeason20242025!$B$3:$B$1315, "&lt;=" &amp; $A166, DataRegularSeason20242025!$D$3:$D$1315, AD$1)+SUMIFS(DataRegularSeason20242025!$AB$3:$AB$1315,DataRegularSeason20242025!$B$3:$B$1315, "&lt;=" &amp; $A166, DataRegularSeason20242025!$E$3:$E$1315, AD$1)</f>
        <v>50</v>
      </c>
      <c r="AE166" s="2">
        <f>SUMIFS(DataRegularSeason20242025!$AA$3:$AA$1315,DataRegularSeason20242025!$B$3:$B$1315, "&lt;=" &amp; $A166, DataRegularSeason20242025!$D$3:$D$1315, AE$1)+SUMIFS(DataRegularSeason20242025!$AB$3:$AB$1315,DataRegularSeason20242025!$B$3:$B$1315, "&lt;=" &amp; $A166, DataRegularSeason20242025!$E$3:$E$1315, AE$1)</f>
        <v>64</v>
      </c>
      <c r="AF166" s="2">
        <f>SUMIFS(DataRegularSeason20242025!$AA$3:$AA$1315,DataRegularSeason20242025!$B$3:$B$1315, "&lt;=" &amp; $A166, DataRegularSeason20242025!$D$3:$D$1315, AF$1)+SUMIFS(DataRegularSeason20242025!$AB$3:$AB$1315,DataRegularSeason20242025!$B$3:$B$1315, "&lt;=" &amp; $A166, DataRegularSeason20242025!$E$3:$E$1315, AF$1)</f>
        <v>69</v>
      </c>
      <c r="AG166" s="2">
        <f>SUMIFS(DataRegularSeason20242025!$AA$3:$AA$1315,DataRegularSeason20242025!$B$3:$B$1315, "&lt;=" &amp; $A166, DataRegularSeason20242025!$D$3:$D$1315, AG$1)+SUMIFS(DataRegularSeason20242025!$AB$3:$AB$1315,DataRegularSeason20242025!$B$3:$B$1315, "&lt;=" &amp; $A166, DataRegularSeason20242025!$E$3:$E$1315, AG$1)</f>
        <v>71</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46</v>
      </c>
      <c r="C167" s="2">
        <f>SUMIFS(DataRegularSeason20242025!$AA$3:$AA$1315,DataRegularSeason20242025!$B$3:$B$1315, "&lt;=" &amp; $A167, DataRegularSeason20242025!$D$3:$D$1315, C$1)+SUMIFS(DataRegularSeason20242025!$AB$3:$AB$1315,DataRegularSeason20242025!$B$3:$B$1315, "&lt;=" &amp; $A167, DataRegularSeason20242025!$E$3:$E$1315, C$1)</f>
        <v>56</v>
      </c>
      <c r="D167" s="2">
        <f>SUMIFS(DataRegularSeason20242025!$AA$3:$AA$1315,DataRegularSeason20242025!$B$3:$B$1315, "&lt;=" &amp; $A167, DataRegularSeason20242025!$D$3:$D$1315, D$1)+SUMIFS(DataRegularSeason20242025!$AB$3:$AB$1315,DataRegularSeason20242025!$B$3:$B$1315, "&lt;=" &amp; $A167, DataRegularSeason20242025!$E$3:$E$1315, D$1)</f>
        <v>41</v>
      </c>
      <c r="E167" s="2">
        <f>SUMIFS(DataRegularSeason20242025!$AA$3:$AA$1315,DataRegularSeason20242025!$B$3:$B$1315, "&lt;=" &amp; $A167, DataRegularSeason20242025!$D$3:$D$1315, E$1)+SUMIFS(DataRegularSeason20242025!$AB$3:$AB$1315,DataRegularSeason20242025!$B$3:$B$1315, "&lt;=" &amp; $A167, DataRegularSeason20242025!$E$3:$E$1315, E$1)</f>
        <v>64</v>
      </c>
      <c r="F167" s="2">
        <f>SUMIFS(DataRegularSeason20242025!$AA$3:$AA$1315,DataRegularSeason20242025!$B$3:$B$1315, "&lt;=" &amp; $A167, DataRegularSeason20242025!$D$3:$D$1315, F$1)+SUMIFS(DataRegularSeason20242025!$AB$3:$AB$1315,DataRegularSeason20242025!$B$3:$B$1315, "&lt;=" &amp; $A167, DataRegularSeason20242025!$E$3:$E$1315, F$1)</f>
        <v>55</v>
      </c>
      <c r="G167" s="2">
        <f>SUMIFS(DataRegularSeason20242025!$AA$3:$AA$1315,DataRegularSeason20242025!$B$3:$B$1315, "&lt;=" &amp; $A167, DataRegularSeason20242025!$D$3:$D$1315, G$1)+SUMIFS(DataRegularSeason20242025!$AB$3:$AB$1315,DataRegularSeason20242025!$B$3:$B$1315, "&lt;=" &amp; $A167, DataRegularSeason20242025!$E$3:$E$1315, G$1)</f>
        <v>55</v>
      </c>
      <c r="H167" s="2">
        <f>SUMIFS(DataRegularSeason20242025!$AA$3:$AA$1315,DataRegularSeason20242025!$B$3:$B$1315, "&lt;=" &amp; $A167, DataRegularSeason20242025!$D$3:$D$1315, H$1)+SUMIFS(DataRegularSeason20242025!$AB$3:$AB$1315,DataRegularSeason20242025!$B$3:$B$1315, "&lt;=" &amp; $A167, DataRegularSeason20242025!$E$3:$E$1315, H$1)</f>
        <v>35</v>
      </c>
      <c r="I167" s="2">
        <f>SUMIFS(DataRegularSeason20242025!$AA$3:$AA$1315,DataRegularSeason20242025!$B$3:$B$1315, "&lt;=" &amp; $A167, DataRegularSeason20242025!$D$3:$D$1315, I$1)+SUMIFS(DataRegularSeason20242025!$AB$3:$AB$1315,DataRegularSeason20242025!$B$3:$B$1315, "&lt;=" &amp; $A167, DataRegularSeason20242025!$E$3:$E$1315, I$1)</f>
        <v>58</v>
      </c>
      <c r="J167" s="2">
        <f>SUMIFS(DataRegularSeason20242025!$AA$3:$AA$1315,DataRegularSeason20242025!$B$3:$B$1315, "&lt;=" &amp; $A167, DataRegularSeason20242025!$D$3:$D$1315, J$1)+SUMIFS(DataRegularSeason20242025!$AB$3:$AB$1315,DataRegularSeason20242025!$B$3:$B$1315, "&lt;=" &amp; $A167, DataRegularSeason20242025!$E$3:$E$1315, J$1)</f>
        <v>63</v>
      </c>
      <c r="K167" s="2">
        <f>SUMIFS(DataRegularSeason20242025!$AA$3:$AA$1315,DataRegularSeason20242025!$B$3:$B$1315, "&lt;=" &amp; $A167, DataRegularSeason20242025!$D$3:$D$1315, K$1)+SUMIFS(DataRegularSeason20242025!$AB$3:$AB$1315,DataRegularSeason20242025!$B$3:$B$1315, "&lt;=" &amp; $A167, DataRegularSeason20242025!$E$3:$E$1315, K$1)</f>
        <v>51</v>
      </c>
      <c r="L167" s="2">
        <f>SUMIFS(DataRegularSeason20242025!$AA$3:$AA$1315,DataRegularSeason20242025!$B$3:$B$1315, "&lt;=" &amp; $A167, DataRegularSeason20242025!$D$3:$D$1315, L$1)+SUMIFS(DataRegularSeason20242025!$AB$3:$AB$1315,DataRegularSeason20242025!$B$3:$B$1315, "&lt;=" &amp; $A167, DataRegularSeason20242025!$E$3:$E$1315, L$1)</f>
        <v>65</v>
      </c>
      <c r="M167" s="2">
        <f>SUMIFS(DataRegularSeason20242025!$AA$3:$AA$1315,DataRegularSeason20242025!$B$3:$B$1315, "&lt;=" &amp; $A167, DataRegularSeason20242025!$D$3:$D$1315, M$1)+SUMIFS(DataRegularSeason20242025!$AB$3:$AB$1315,DataRegularSeason20242025!$B$3:$B$1315, "&lt;=" &amp; $A167, DataRegularSeason20242025!$E$3:$E$1315, M$1)</f>
        <v>59</v>
      </c>
      <c r="N167" s="2">
        <f>SUMIFS(DataRegularSeason20242025!$AA$3:$AA$1315,DataRegularSeason20242025!$B$3:$B$1315, "&lt;=" &amp; $A167, DataRegularSeason20242025!$D$3:$D$1315, N$1)+SUMIFS(DataRegularSeason20242025!$AB$3:$AB$1315,DataRegularSeason20242025!$B$3:$B$1315, "&lt;=" &amp; $A167, DataRegularSeason20242025!$E$3:$E$1315, N$1)</f>
        <v>58</v>
      </c>
      <c r="O167" s="2">
        <f>SUMIFS(DataRegularSeason20242025!$AA$3:$AA$1315,DataRegularSeason20242025!$B$3:$B$1315, "&lt;=" &amp; $A167, DataRegularSeason20242025!$D$3:$D$1315, O$1)+SUMIFS(DataRegularSeason20242025!$AB$3:$AB$1315,DataRegularSeason20242025!$B$3:$B$1315, "&lt;=" &amp; $A167, DataRegularSeason20242025!$E$3:$E$1315, O$1)</f>
        <v>60</v>
      </c>
      <c r="P167" s="2">
        <f>SUMIFS(DataRegularSeason20242025!$AA$3:$AA$1315,DataRegularSeason20242025!$B$3:$B$1315, "&lt;=" &amp; $A167, DataRegularSeason20242025!$D$3:$D$1315, P$1)+SUMIFS(DataRegularSeason20242025!$AB$3:$AB$1315,DataRegularSeason20242025!$B$3:$B$1315, "&lt;=" &amp; $A167, DataRegularSeason20242025!$E$3:$E$1315, P$1)</f>
        <v>53</v>
      </c>
      <c r="Q167" s="2">
        <f>SUMIFS(DataRegularSeason20242025!$AA$3:$AA$1315,DataRegularSeason20242025!$B$3:$B$1315, "&lt;=" &amp; $A167, DataRegularSeason20242025!$D$3:$D$1315, Q$1)+SUMIFS(DataRegularSeason20242025!$AB$3:$AB$1315,DataRegularSeason20242025!$B$3:$B$1315, "&lt;=" &amp; $A167, DataRegularSeason20242025!$E$3:$E$1315, Q$1)</f>
        <v>62</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49</v>
      </c>
      <c r="T167" s="2">
        <f>SUMIFS(DataRegularSeason20242025!$AA$3:$AA$1315,DataRegularSeason20242025!$B$3:$B$1315, "&lt;=" &amp; $A167, DataRegularSeason20242025!$D$3:$D$1315, T$1)+SUMIFS(DataRegularSeason20242025!$AB$3:$AB$1315,DataRegularSeason20242025!$B$3:$B$1315, "&lt;=" &amp; $A167, DataRegularSeason20242025!$E$3:$E$1315, T$1)</f>
        <v>52</v>
      </c>
      <c r="U167" s="2">
        <f>SUMIFS(DataRegularSeason20242025!$AA$3:$AA$1315,DataRegularSeason20242025!$B$3:$B$1315, "&lt;=" &amp; $A167, DataRegularSeason20242025!$D$3:$D$1315, U$1)+SUMIFS(DataRegularSeason20242025!$AB$3:$AB$1315,DataRegularSeason20242025!$B$3:$B$1315, "&lt;=" &amp; $A167, DataRegularSeason20242025!$E$3:$E$1315, U$1)</f>
        <v>54</v>
      </c>
      <c r="V167" s="2">
        <f>SUMIFS(DataRegularSeason20242025!$AA$3:$AA$1315,DataRegularSeason20242025!$B$3:$B$1315, "&lt;=" &amp; $A167, DataRegularSeason20242025!$D$3:$D$1315, V$1)+SUMIFS(DataRegularSeason20242025!$AB$3:$AB$1315,DataRegularSeason20242025!$B$3:$B$1315, "&lt;=" &amp; $A167, DataRegularSeason20242025!$E$3:$E$1315, V$1)</f>
        <v>50</v>
      </c>
      <c r="W167" s="2">
        <f>SUMIFS(DataRegularSeason20242025!$AA$3:$AA$1315,DataRegularSeason20242025!$B$3:$B$1315, "&lt;=" &amp; $A167, DataRegularSeason20242025!$D$3:$D$1315, W$1)+SUMIFS(DataRegularSeason20242025!$AB$3:$AB$1315,DataRegularSeason20242025!$B$3:$B$1315, "&lt;=" &amp; $A167, DataRegularSeason20242025!$E$3:$E$1315, W$1)</f>
        <v>48</v>
      </c>
      <c r="X167" s="2">
        <f>SUMIFS(DataRegularSeason20242025!$AA$3:$AA$1315,DataRegularSeason20242025!$B$3:$B$1315, "&lt;=" &amp; $A167, DataRegularSeason20242025!$D$3:$D$1315, X$1)+SUMIFS(DataRegularSeason20242025!$AB$3:$AB$1315,DataRegularSeason20242025!$B$3:$B$1315, "&lt;=" &amp; $A167, DataRegularSeason20242025!$E$3:$E$1315, X$1)</f>
        <v>47</v>
      </c>
      <c r="Y167" s="2">
        <f>SUMIFS(DataRegularSeason20242025!$AA$3:$AA$1315,DataRegularSeason20242025!$B$3:$B$1315, "&lt;=" &amp; $A167, DataRegularSeason20242025!$D$3:$D$1315, Y$1)+SUMIFS(DataRegularSeason20242025!$AB$3:$AB$1315,DataRegularSeason20242025!$B$3:$B$1315, "&lt;=" &amp; $A167, DataRegularSeason20242025!$E$3:$E$1315, Y$1)</f>
        <v>34</v>
      </c>
      <c r="Z167" s="2">
        <f>SUMIFS(DataRegularSeason20242025!$AA$3:$AA$1315,DataRegularSeason20242025!$B$3:$B$1315, "&lt;=" &amp; $A167, DataRegularSeason20242025!$D$3:$D$1315, Z$1)+SUMIFS(DataRegularSeason20242025!$AB$3:$AB$1315,DataRegularSeason20242025!$B$3:$B$1315, "&lt;=" &amp; $A167, DataRegularSeason20242025!$E$3:$E$1315, Z$1)</f>
        <v>50</v>
      </c>
      <c r="AA167" s="2">
        <f>SUMIFS(DataRegularSeason20242025!$AA$3:$AA$1315,DataRegularSeason20242025!$B$3:$B$1315, "&lt;=" &amp; $A167, DataRegularSeason20242025!$D$3:$D$1315, AA$1)+SUMIFS(DataRegularSeason20242025!$AB$3:$AB$1315,DataRegularSeason20242025!$B$3:$B$1315, "&lt;=" &amp; $A167, DataRegularSeason20242025!$E$3:$E$1315, AA$1)</f>
        <v>55</v>
      </c>
      <c r="AB167" s="2">
        <f>SUMIFS(DataRegularSeason20242025!$AA$3:$AA$1315,DataRegularSeason20242025!$B$3:$B$1315, "&lt;=" &amp; $A167, DataRegularSeason20242025!$D$3:$D$1315, AB$1)+SUMIFS(DataRegularSeason20242025!$AB$3:$AB$1315,DataRegularSeason20242025!$B$3:$B$1315, "&lt;=" &amp; $A167, DataRegularSeason20242025!$E$3:$E$1315, AB$1)</f>
        <v>62</v>
      </c>
      <c r="AC167" s="2">
        <f>SUMIFS(DataRegularSeason20242025!$AA$3:$AA$1315,DataRegularSeason20242025!$B$3:$B$1315, "&lt;=" &amp; $A167, DataRegularSeason20242025!$D$3:$D$1315, AC$1)+SUMIFS(DataRegularSeason20242025!$AB$3:$AB$1315,DataRegularSeason20242025!$B$3:$B$1315, "&lt;=" &amp; $A167, DataRegularSeason20242025!$E$3:$E$1315, AC$1)</f>
        <v>49</v>
      </c>
      <c r="AD167" s="2">
        <f>SUMIFS(DataRegularSeason20242025!$AA$3:$AA$1315,DataRegularSeason20242025!$B$3:$B$1315, "&lt;=" &amp; $A167, DataRegularSeason20242025!$D$3:$D$1315, AD$1)+SUMIFS(DataRegularSeason20242025!$AB$3:$AB$1315,DataRegularSeason20242025!$B$3:$B$1315, "&lt;=" &amp; $A167, DataRegularSeason20242025!$E$3:$E$1315, AD$1)</f>
        <v>50</v>
      </c>
      <c r="AE167" s="2">
        <f>SUMIFS(DataRegularSeason20242025!$AA$3:$AA$1315,DataRegularSeason20242025!$B$3:$B$1315, "&lt;=" &amp; $A167, DataRegularSeason20242025!$D$3:$D$1315, AE$1)+SUMIFS(DataRegularSeason20242025!$AB$3:$AB$1315,DataRegularSeason20242025!$B$3:$B$1315, "&lt;=" &amp; $A167, DataRegularSeason20242025!$E$3:$E$1315, AE$1)</f>
        <v>64</v>
      </c>
      <c r="AF167" s="2">
        <f>SUMIFS(DataRegularSeason20242025!$AA$3:$AA$1315,DataRegularSeason20242025!$B$3:$B$1315, "&lt;=" &amp; $A167, DataRegularSeason20242025!$D$3:$D$1315, AF$1)+SUMIFS(DataRegularSeason20242025!$AB$3:$AB$1315,DataRegularSeason20242025!$B$3:$B$1315, "&lt;=" &amp; $A167, DataRegularSeason20242025!$E$3:$E$1315, AF$1)</f>
        <v>69</v>
      </c>
      <c r="AG167" s="2">
        <f>SUMIFS(DataRegularSeason20242025!$AA$3:$AA$1315,DataRegularSeason20242025!$B$3:$B$1315, "&lt;=" &amp; $A167, DataRegularSeason20242025!$D$3:$D$1315, AG$1)+SUMIFS(DataRegularSeason20242025!$AB$3:$AB$1315,DataRegularSeason20242025!$B$3:$B$1315, "&lt;=" &amp; $A167, DataRegularSeason20242025!$E$3:$E$1315, AG$1)</f>
        <v>71</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46</v>
      </c>
      <c r="C168" s="2">
        <f>SUMIFS(DataRegularSeason20242025!$AA$3:$AA$1315,DataRegularSeason20242025!$B$3:$B$1315, "&lt;=" &amp; $A168, DataRegularSeason20242025!$D$3:$D$1315, C$1)+SUMIFS(DataRegularSeason20242025!$AB$3:$AB$1315,DataRegularSeason20242025!$B$3:$B$1315, "&lt;=" &amp; $A168, DataRegularSeason20242025!$E$3:$E$1315, C$1)</f>
        <v>56</v>
      </c>
      <c r="D168" s="2">
        <f>SUMIFS(DataRegularSeason20242025!$AA$3:$AA$1315,DataRegularSeason20242025!$B$3:$B$1315, "&lt;=" &amp; $A168, DataRegularSeason20242025!$D$3:$D$1315, D$1)+SUMIFS(DataRegularSeason20242025!$AB$3:$AB$1315,DataRegularSeason20242025!$B$3:$B$1315, "&lt;=" &amp; $A168, DataRegularSeason20242025!$E$3:$E$1315, D$1)</f>
        <v>41</v>
      </c>
      <c r="E168" s="2">
        <f>SUMIFS(DataRegularSeason20242025!$AA$3:$AA$1315,DataRegularSeason20242025!$B$3:$B$1315, "&lt;=" &amp; $A168, DataRegularSeason20242025!$D$3:$D$1315, E$1)+SUMIFS(DataRegularSeason20242025!$AB$3:$AB$1315,DataRegularSeason20242025!$B$3:$B$1315, "&lt;=" &amp; $A168, DataRegularSeason20242025!$E$3:$E$1315, E$1)</f>
        <v>64</v>
      </c>
      <c r="F168" s="2">
        <f>SUMIFS(DataRegularSeason20242025!$AA$3:$AA$1315,DataRegularSeason20242025!$B$3:$B$1315, "&lt;=" &amp; $A168, DataRegularSeason20242025!$D$3:$D$1315, F$1)+SUMIFS(DataRegularSeason20242025!$AB$3:$AB$1315,DataRegularSeason20242025!$B$3:$B$1315, "&lt;=" &amp; $A168, DataRegularSeason20242025!$E$3:$E$1315, F$1)</f>
        <v>55</v>
      </c>
      <c r="G168" s="2">
        <f>SUMIFS(DataRegularSeason20242025!$AA$3:$AA$1315,DataRegularSeason20242025!$B$3:$B$1315, "&lt;=" &amp; $A168, DataRegularSeason20242025!$D$3:$D$1315, G$1)+SUMIFS(DataRegularSeason20242025!$AB$3:$AB$1315,DataRegularSeason20242025!$B$3:$B$1315, "&lt;=" &amp; $A168, DataRegularSeason20242025!$E$3:$E$1315, G$1)</f>
        <v>55</v>
      </c>
      <c r="H168" s="2">
        <f>SUMIFS(DataRegularSeason20242025!$AA$3:$AA$1315,DataRegularSeason20242025!$B$3:$B$1315, "&lt;=" &amp; $A168, DataRegularSeason20242025!$D$3:$D$1315, H$1)+SUMIFS(DataRegularSeason20242025!$AB$3:$AB$1315,DataRegularSeason20242025!$B$3:$B$1315, "&lt;=" &amp; $A168, DataRegularSeason20242025!$E$3:$E$1315, H$1)</f>
        <v>35</v>
      </c>
      <c r="I168" s="2">
        <f>SUMIFS(DataRegularSeason20242025!$AA$3:$AA$1315,DataRegularSeason20242025!$B$3:$B$1315, "&lt;=" &amp; $A168, DataRegularSeason20242025!$D$3:$D$1315, I$1)+SUMIFS(DataRegularSeason20242025!$AB$3:$AB$1315,DataRegularSeason20242025!$B$3:$B$1315, "&lt;=" &amp; $A168, DataRegularSeason20242025!$E$3:$E$1315, I$1)</f>
        <v>58</v>
      </c>
      <c r="J168" s="2">
        <f>SUMIFS(DataRegularSeason20242025!$AA$3:$AA$1315,DataRegularSeason20242025!$B$3:$B$1315, "&lt;=" &amp; $A168, DataRegularSeason20242025!$D$3:$D$1315, J$1)+SUMIFS(DataRegularSeason20242025!$AB$3:$AB$1315,DataRegularSeason20242025!$B$3:$B$1315, "&lt;=" &amp; $A168, DataRegularSeason20242025!$E$3:$E$1315, J$1)</f>
        <v>63</v>
      </c>
      <c r="K168" s="2">
        <f>SUMIFS(DataRegularSeason20242025!$AA$3:$AA$1315,DataRegularSeason20242025!$B$3:$B$1315, "&lt;=" &amp; $A168, DataRegularSeason20242025!$D$3:$D$1315, K$1)+SUMIFS(DataRegularSeason20242025!$AB$3:$AB$1315,DataRegularSeason20242025!$B$3:$B$1315, "&lt;=" &amp; $A168, DataRegularSeason20242025!$E$3:$E$1315, K$1)</f>
        <v>51</v>
      </c>
      <c r="L168" s="2">
        <f>SUMIFS(DataRegularSeason20242025!$AA$3:$AA$1315,DataRegularSeason20242025!$B$3:$B$1315, "&lt;=" &amp; $A168, DataRegularSeason20242025!$D$3:$D$1315, L$1)+SUMIFS(DataRegularSeason20242025!$AB$3:$AB$1315,DataRegularSeason20242025!$B$3:$B$1315, "&lt;=" &amp; $A168, DataRegularSeason20242025!$E$3:$E$1315, L$1)</f>
        <v>65</v>
      </c>
      <c r="M168" s="2">
        <f>SUMIFS(DataRegularSeason20242025!$AA$3:$AA$1315,DataRegularSeason20242025!$B$3:$B$1315, "&lt;=" &amp; $A168, DataRegularSeason20242025!$D$3:$D$1315, M$1)+SUMIFS(DataRegularSeason20242025!$AB$3:$AB$1315,DataRegularSeason20242025!$B$3:$B$1315, "&lt;=" &amp; $A168, DataRegularSeason20242025!$E$3:$E$1315, M$1)</f>
        <v>59</v>
      </c>
      <c r="N168" s="2">
        <f>SUMIFS(DataRegularSeason20242025!$AA$3:$AA$1315,DataRegularSeason20242025!$B$3:$B$1315, "&lt;=" &amp; $A168, DataRegularSeason20242025!$D$3:$D$1315, N$1)+SUMIFS(DataRegularSeason20242025!$AB$3:$AB$1315,DataRegularSeason20242025!$B$3:$B$1315, "&lt;=" &amp; $A168, DataRegularSeason20242025!$E$3:$E$1315, N$1)</f>
        <v>58</v>
      </c>
      <c r="O168" s="2">
        <f>SUMIFS(DataRegularSeason20242025!$AA$3:$AA$1315,DataRegularSeason20242025!$B$3:$B$1315, "&lt;=" &amp; $A168, DataRegularSeason20242025!$D$3:$D$1315, O$1)+SUMIFS(DataRegularSeason20242025!$AB$3:$AB$1315,DataRegularSeason20242025!$B$3:$B$1315, "&lt;=" &amp; $A168, DataRegularSeason20242025!$E$3:$E$1315, O$1)</f>
        <v>60</v>
      </c>
      <c r="P168" s="2">
        <f>SUMIFS(DataRegularSeason20242025!$AA$3:$AA$1315,DataRegularSeason20242025!$B$3:$B$1315, "&lt;=" &amp; $A168, DataRegularSeason20242025!$D$3:$D$1315, P$1)+SUMIFS(DataRegularSeason20242025!$AB$3:$AB$1315,DataRegularSeason20242025!$B$3:$B$1315, "&lt;=" &amp; $A168, DataRegularSeason20242025!$E$3:$E$1315, P$1)</f>
        <v>53</v>
      </c>
      <c r="Q168" s="2">
        <f>SUMIFS(DataRegularSeason20242025!$AA$3:$AA$1315,DataRegularSeason20242025!$B$3:$B$1315, "&lt;=" &amp; $A168, DataRegularSeason20242025!$D$3:$D$1315, Q$1)+SUMIFS(DataRegularSeason20242025!$AB$3:$AB$1315,DataRegularSeason20242025!$B$3:$B$1315, "&lt;=" &amp; $A168, DataRegularSeason20242025!$E$3:$E$1315, Q$1)</f>
        <v>62</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49</v>
      </c>
      <c r="T168" s="2">
        <f>SUMIFS(DataRegularSeason20242025!$AA$3:$AA$1315,DataRegularSeason20242025!$B$3:$B$1315, "&lt;=" &amp; $A168, DataRegularSeason20242025!$D$3:$D$1315, T$1)+SUMIFS(DataRegularSeason20242025!$AB$3:$AB$1315,DataRegularSeason20242025!$B$3:$B$1315, "&lt;=" &amp; $A168, DataRegularSeason20242025!$E$3:$E$1315, T$1)</f>
        <v>52</v>
      </c>
      <c r="U168" s="2">
        <f>SUMIFS(DataRegularSeason20242025!$AA$3:$AA$1315,DataRegularSeason20242025!$B$3:$B$1315, "&lt;=" &amp; $A168, DataRegularSeason20242025!$D$3:$D$1315, U$1)+SUMIFS(DataRegularSeason20242025!$AB$3:$AB$1315,DataRegularSeason20242025!$B$3:$B$1315, "&lt;=" &amp; $A168, DataRegularSeason20242025!$E$3:$E$1315, U$1)</f>
        <v>54</v>
      </c>
      <c r="V168" s="2">
        <f>SUMIFS(DataRegularSeason20242025!$AA$3:$AA$1315,DataRegularSeason20242025!$B$3:$B$1315, "&lt;=" &amp; $A168, DataRegularSeason20242025!$D$3:$D$1315, V$1)+SUMIFS(DataRegularSeason20242025!$AB$3:$AB$1315,DataRegularSeason20242025!$B$3:$B$1315, "&lt;=" &amp; $A168, DataRegularSeason20242025!$E$3:$E$1315, V$1)</f>
        <v>50</v>
      </c>
      <c r="W168" s="2">
        <f>SUMIFS(DataRegularSeason20242025!$AA$3:$AA$1315,DataRegularSeason20242025!$B$3:$B$1315, "&lt;=" &amp; $A168, DataRegularSeason20242025!$D$3:$D$1315, W$1)+SUMIFS(DataRegularSeason20242025!$AB$3:$AB$1315,DataRegularSeason20242025!$B$3:$B$1315, "&lt;=" &amp; $A168, DataRegularSeason20242025!$E$3:$E$1315, W$1)</f>
        <v>48</v>
      </c>
      <c r="X168" s="2">
        <f>SUMIFS(DataRegularSeason20242025!$AA$3:$AA$1315,DataRegularSeason20242025!$B$3:$B$1315, "&lt;=" &amp; $A168, DataRegularSeason20242025!$D$3:$D$1315, X$1)+SUMIFS(DataRegularSeason20242025!$AB$3:$AB$1315,DataRegularSeason20242025!$B$3:$B$1315, "&lt;=" &amp; $A168, DataRegularSeason20242025!$E$3:$E$1315, X$1)</f>
        <v>47</v>
      </c>
      <c r="Y168" s="2">
        <f>SUMIFS(DataRegularSeason20242025!$AA$3:$AA$1315,DataRegularSeason20242025!$B$3:$B$1315, "&lt;=" &amp; $A168, DataRegularSeason20242025!$D$3:$D$1315, Y$1)+SUMIFS(DataRegularSeason20242025!$AB$3:$AB$1315,DataRegularSeason20242025!$B$3:$B$1315, "&lt;=" &amp; $A168, DataRegularSeason20242025!$E$3:$E$1315, Y$1)</f>
        <v>34</v>
      </c>
      <c r="Z168" s="2">
        <f>SUMIFS(DataRegularSeason20242025!$AA$3:$AA$1315,DataRegularSeason20242025!$B$3:$B$1315, "&lt;=" &amp; $A168, DataRegularSeason20242025!$D$3:$D$1315, Z$1)+SUMIFS(DataRegularSeason20242025!$AB$3:$AB$1315,DataRegularSeason20242025!$B$3:$B$1315, "&lt;=" &amp; $A168, DataRegularSeason20242025!$E$3:$E$1315, Z$1)</f>
        <v>50</v>
      </c>
      <c r="AA168" s="2">
        <f>SUMIFS(DataRegularSeason20242025!$AA$3:$AA$1315,DataRegularSeason20242025!$B$3:$B$1315, "&lt;=" &amp; $A168, DataRegularSeason20242025!$D$3:$D$1315, AA$1)+SUMIFS(DataRegularSeason20242025!$AB$3:$AB$1315,DataRegularSeason20242025!$B$3:$B$1315, "&lt;=" &amp; $A168, DataRegularSeason20242025!$E$3:$E$1315, AA$1)</f>
        <v>55</v>
      </c>
      <c r="AB168" s="2">
        <f>SUMIFS(DataRegularSeason20242025!$AA$3:$AA$1315,DataRegularSeason20242025!$B$3:$B$1315, "&lt;=" &amp; $A168, DataRegularSeason20242025!$D$3:$D$1315, AB$1)+SUMIFS(DataRegularSeason20242025!$AB$3:$AB$1315,DataRegularSeason20242025!$B$3:$B$1315, "&lt;=" &amp; $A168, DataRegularSeason20242025!$E$3:$E$1315, AB$1)</f>
        <v>62</v>
      </c>
      <c r="AC168" s="2">
        <f>SUMIFS(DataRegularSeason20242025!$AA$3:$AA$1315,DataRegularSeason20242025!$B$3:$B$1315, "&lt;=" &amp; $A168, DataRegularSeason20242025!$D$3:$D$1315, AC$1)+SUMIFS(DataRegularSeason20242025!$AB$3:$AB$1315,DataRegularSeason20242025!$B$3:$B$1315, "&lt;=" &amp; $A168, DataRegularSeason20242025!$E$3:$E$1315, AC$1)</f>
        <v>49</v>
      </c>
      <c r="AD168" s="2">
        <f>SUMIFS(DataRegularSeason20242025!$AA$3:$AA$1315,DataRegularSeason20242025!$B$3:$B$1315, "&lt;=" &amp; $A168, DataRegularSeason20242025!$D$3:$D$1315, AD$1)+SUMIFS(DataRegularSeason20242025!$AB$3:$AB$1315,DataRegularSeason20242025!$B$3:$B$1315, "&lt;=" &amp; $A168, DataRegularSeason20242025!$E$3:$E$1315, AD$1)</f>
        <v>50</v>
      </c>
      <c r="AE168" s="2">
        <f>SUMIFS(DataRegularSeason20242025!$AA$3:$AA$1315,DataRegularSeason20242025!$B$3:$B$1315, "&lt;=" &amp; $A168, DataRegularSeason20242025!$D$3:$D$1315, AE$1)+SUMIFS(DataRegularSeason20242025!$AB$3:$AB$1315,DataRegularSeason20242025!$B$3:$B$1315, "&lt;=" &amp; $A168, DataRegularSeason20242025!$E$3:$E$1315, AE$1)</f>
        <v>64</v>
      </c>
      <c r="AF168" s="2">
        <f>SUMIFS(DataRegularSeason20242025!$AA$3:$AA$1315,DataRegularSeason20242025!$B$3:$B$1315, "&lt;=" &amp; $A168, DataRegularSeason20242025!$D$3:$D$1315, AF$1)+SUMIFS(DataRegularSeason20242025!$AB$3:$AB$1315,DataRegularSeason20242025!$B$3:$B$1315, "&lt;=" &amp; $A168, DataRegularSeason20242025!$E$3:$E$1315, AF$1)</f>
        <v>69</v>
      </c>
      <c r="AG168" s="2">
        <f>SUMIFS(DataRegularSeason20242025!$AA$3:$AA$1315,DataRegularSeason20242025!$B$3:$B$1315, "&lt;=" &amp; $A168, DataRegularSeason20242025!$D$3:$D$1315, AG$1)+SUMIFS(DataRegularSeason20242025!$AB$3:$AB$1315,DataRegularSeason20242025!$B$3:$B$1315, "&lt;=" &amp; $A168, DataRegularSeason20242025!$E$3:$E$1315, AG$1)</f>
        <v>71</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46</v>
      </c>
      <c r="C169" s="2">
        <f>SUMIFS(DataRegularSeason20242025!$AA$3:$AA$1315,DataRegularSeason20242025!$B$3:$B$1315, "&lt;=" &amp; $A169, DataRegularSeason20242025!$D$3:$D$1315, C$1)+SUMIFS(DataRegularSeason20242025!$AB$3:$AB$1315,DataRegularSeason20242025!$B$3:$B$1315, "&lt;=" &amp; $A169, DataRegularSeason20242025!$E$3:$E$1315, C$1)</f>
        <v>56</v>
      </c>
      <c r="D169" s="2">
        <f>SUMIFS(DataRegularSeason20242025!$AA$3:$AA$1315,DataRegularSeason20242025!$B$3:$B$1315, "&lt;=" &amp; $A169, DataRegularSeason20242025!$D$3:$D$1315, D$1)+SUMIFS(DataRegularSeason20242025!$AB$3:$AB$1315,DataRegularSeason20242025!$B$3:$B$1315, "&lt;=" &amp; $A169, DataRegularSeason20242025!$E$3:$E$1315, D$1)</f>
        <v>41</v>
      </c>
      <c r="E169" s="2">
        <f>SUMIFS(DataRegularSeason20242025!$AA$3:$AA$1315,DataRegularSeason20242025!$B$3:$B$1315, "&lt;=" &amp; $A169, DataRegularSeason20242025!$D$3:$D$1315, E$1)+SUMIFS(DataRegularSeason20242025!$AB$3:$AB$1315,DataRegularSeason20242025!$B$3:$B$1315, "&lt;=" &amp; $A169, DataRegularSeason20242025!$E$3:$E$1315, E$1)</f>
        <v>64</v>
      </c>
      <c r="F169" s="2">
        <f>SUMIFS(DataRegularSeason20242025!$AA$3:$AA$1315,DataRegularSeason20242025!$B$3:$B$1315, "&lt;=" &amp; $A169, DataRegularSeason20242025!$D$3:$D$1315, F$1)+SUMIFS(DataRegularSeason20242025!$AB$3:$AB$1315,DataRegularSeason20242025!$B$3:$B$1315, "&lt;=" &amp; $A169, DataRegularSeason20242025!$E$3:$E$1315, F$1)</f>
        <v>55</v>
      </c>
      <c r="G169" s="2">
        <f>SUMIFS(DataRegularSeason20242025!$AA$3:$AA$1315,DataRegularSeason20242025!$B$3:$B$1315, "&lt;=" &amp; $A169, DataRegularSeason20242025!$D$3:$D$1315, G$1)+SUMIFS(DataRegularSeason20242025!$AB$3:$AB$1315,DataRegularSeason20242025!$B$3:$B$1315, "&lt;=" &amp; $A169, DataRegularSeason20242025!$E$3:$E$1315, G$1)</f>
        <v>55</v>
      </c>
      <c r="H169" s="2">
        <f>SUMIFS(DataRegularSeason20242025!$AA$3:$AA$1315,DataRegularSeason20242025!$B$3:$B$1315, "&lt;=" &amp; $A169, DataRegularSeason20242025!$D$3:$D$1315, H$1)+SUMIFS(DataRegularSeason20242025!$AB$3:$AB$1315,DataRegularSeason20242025!$B$3:$B$1315, "&lt;=" &amp; $A169, DataRegularSeason20242025!$E$3:$E$1315, H$1)</f>
        <v>35</v>
      </c>
      <c r="I169" s="2">
        <f>SUMIFS(DataRegularSeason20242025!$AA$3:$AA$1315,DataRegularSeason20242025!$B$3:$B$1315, "&lt;=" &amp; $A169, DataRegularSeason20242025!$D$3:$D$1315, I$1)+SUMIFS(DataRegularSeason20242025!$AB$3:$AB$1315,DataRegularSeason20242025!$B$3:$B$1315, "&lt;=" &amp; $A169, DataRegularSeason20242025!$E$3:$E$1315, I$1)</f>
        <v>58</v>
      </c>
      <c r="J169" s="2">
        <f>SUMIFS(DataRegularSeason20242025!$AA$3:$AA$1315,DataRegularSeason20242025!$B$3:$B$1315, "&lt;=" &amp; $A169, DataRegularSeason20242025!$D$3:$D$1315, J$1)+SUMIFS(DataRegularSeason20242025!$AB$3:$AB$1315,DataRegularSeason20242025!$B$3:$B$1315, "&lt;=" &amp; $A169, DataRegularSeason20242025!$E$3:$E$1315, J$1)</f>
        <v>63</v>
      </c>
      <c r="K169" s="2">
        <f>SUMIFS(DataRegularSeason20242025!$AA$3:$AA$1315,DataRegularSeason20242025!$B$3:$B$1315, "&lt;=" &amp; $A169, DataRegularSeason20242025!$D$3:$D$1315, K$1)+SUMIFS(DataRegularSeason20242025!$AB$3:$AB$1315,DataRegularSeason20242025!$B$3:$B$1315, "&lt;=" &amp; $A169, DataRegularSeason20242025!$E$3:$E$1315, K$1)</f>
        <v>51</v>
      </c>
      <c r="L169" s="2">
        <f>SUMIFS(DataRegularSeason20242025!$AA$3:$AA$1315,DataRegularSeason20242025!$B$3:$B$1315, "&lt;=" &amp; $A169, DataRegularSeason20242025!$D$3:$D$1315, L$1)+SUMIFS(DataRegularSeason20242025!$AB$3:$AB$1315,DataRegularSeason20242025!$B$3:$B$1315, "&lt;=" &amp; $A169, DataRegularSeason20242025!$E$3:$E$1315, L$1)</f>
        <v>65</v>
      </c>
      <c r="M169" s="2">
        <f>SUMIFS(DataRegularSeason20242025!$AA$3:$AA$1315,DataRegularSeason20242025!$B$3:$B$1315, "&lt;=" &amp; $A169, DataRegularSeason20242025!$D$3:$D$1315, M$1)+SUMIFS(DataRegularSeason20242025!$AB$3:$AB$1315,DataRegularSeason20242025!$B$3:$B$1315, "&lt;=" &amp; $A169, DataRegularSeason20242025!$E$3:$E$1315, M$1)</f>
        <v>59</v>
      </c>
      <c r="N169" s="2">
        <f>SUMIFS(DataRegularSeason20242025!$AA$3:$AA$1315,DataRegularSeason20242025!$B$3:$B$1315, "&lt;=" &amp; $A169, DataRegularSeason20242025!$D$3:$D$1315, N$1)+SUMIFS(DataRegularSeason20242025!$AB$3:$AB$1315,DataRegularSeason20242025!$B$3:$B$1315, "&lt;=" &amp; $A169, DataRegularSeason20242025!$E$3:$E$1315, N$1)</f>
        <v>58</v>
      </c>
      <c r="O169" s="2">
        <f>SUMIFS(DataRegularSeason20242025!$AA$3:$AA$1315,DataRegularSeason20242025!$B$3:$B$1315, "&lt;=" &amp; $A169, DataRegularSeason20242025!$D$3:$D$1315, O$1)+SUMIFS(DataRegularSeason20242025!$AB$3:$AB$1315,DataRegularSeason20242025!$B$3:$B$1315, "&lt;=" &amp; $A169, DataRegularSeason20242025!$E$3:$E$1315, O$1)</f>
        <v>60</v>
      </c>
      <c r="P169" s="2">
        <f>SUMIFS(DataRegularSeason20242025!$AA$3:$AA$1315,DataRegularSeason20242025!$B$3:$B$1315, "&lt;=" &amp; $A169, DataRegularSeason20242025!$D$3:$D$1315, P$1)+SUMIFS(DataRegularSeason20242025!$AB$3:$AB$1315,DataRegularSeason20242025!$B$3:$B$1315, "&lt;=" &amp; $A169, DataRegularSeason20242025!$E$3:$E$1315, P$1)</f>
        <v>53</v>
      </c>
      <c r="Q169" s="2">
        <f>SUMIFS(DataRegularSeason20242025!$AA$3:$AA$1315,DataRegularSeason20242025!$B$3:$B$1315, "&lt;=" &amp; $A169, DataRegularSeason20242025!$D$3:$D$1315, Q$1)+SUMIFS(DataRegularSeason20242025!$AB$3:$AB$1315,DataRegularSeason20242025!$B$3:$B$1315, "&lt;=" &amp; $A169, DataRegularSeason20242025!$E$3:$E$1315, Q$1)</f>
        <v>62</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49</v>
      </c>
      <c r="T169" s="2">
        <f>SUMIFS(DataRegularSeason20242025!$AA$3:$AA$1315,DataRegularSeason20242025!$B$3:$B$1315, "&lt;=" &amp; $A169, DataRegularSeason20242025!$D$3:$D$1315, T$1)+SUMIFS(DataRegularSeason20242025!$AB$3:$AB$1315,DataRegularSeason20242025!$B$3:$B$1315, "&lt;=" &amp; $A169, DataRegularSeason20242025!$E$3:$E$1315, T$1)</f>
        <v>52</v>
      </c>
      <c r="U169" s="2">
        <f>SUMIFS(DataRegularSeason20242025!$AA$3:$AA$1315,DataRegularSeason20242025!$B$3:$B$1315, "&lt;=" &amp; $A169, DataRegularSeason20242025!$D$3:$D$1315, U$1)+SUMIFS(DataRegularSeason20242025!$AB$3:$AB$1315,DataRegularSeason20242025!$B$3:$B$1315, "&lt;=" &amp; $A169, DataRegularSeason20242025!$E$3:$E$1315, U$1)</f>
        <v>54</v>
      </c>
      <c r="V169" s="2">
        <f>SUMIFS(DataRegularSeason20242025!$AA$3:$AA$1315,DataRegularSeason20242025!$B$3:$B$1315, "&lt;=" &amp; $A169, DataRegularSeason20242025!$D$3:$D$1315, V$1)+SUMIFS(DataRegularSeason20242025!$AB$3:$AB$1315,DataRegularSeason20242025!$B$3:$B$1315, "&lt;=" &amp; $A169, DataRegularSeason20242025!$E$3:$E$1315, V$1)</f>
        <v>50</v>
      </c>
      <c r="W169" s="2">
        <f>SUMIFS(DataRegularSeason20242025!$AA$3:$AA$1315,DataRegularSeason20242025!$B$3:$B$1315, "&lt;=" &amp; $A169, DataRegularSeason20242025!$D$3:$D$1315, W$1)+SUMIFS(DataRegularSeason20242025!$AB$3:$AB$1315,DataRegularSeason20242025!$B$3:$B$1315, "&lt;=" &amp; $A169, DataRegularSeason20242025!$E$3:$E$1315, W$1)</f>
        <v>48</v>
      </c>
      <c r="X169" s="2">
        <f>SUMIFS(DataRegularSeason20242025!$AA$3:$AA$1315,DataRegularSeason20242025!$B$3:$B$1315, "&lt;=" &amp; $A169, DataRegularSeason20242025!$D$3:$D$1315, X$1)+SUMIFS(DataRegularSeason20242025!$AB$3:$AB$1315,DataRegularSeason20242025!$B$3:$B$1315, "&lt;=" &amp; $A169, DataRegularSeason20242025!$E$3:$E$1315, X$1)</f>
        <v>47</v>
      </c>
      <c r="Y169" s="2">
        <f>SUMIFS(DataRegularSeason20242025!$AA$3:$AA$1315,DataRegularSeason20242025!$B$3:$B$1315, "&lt;=" &amp; $A169, DataRegularSeason20242025!$D$3:$D$1315, Y$1)+SUMIFS(DataRegularSeason20242025!$AB$3:$AB$1315,DataRegularSeason20242025!$B$3:$B$1315, "&lt;=" &amp; $A169, DataRegularSeason20242025!$E$3:$E$1315, Y$1)</f>
        <v>34</v>
      </c>
      <c r="Z169" s="2">
        <f>SUMIFS(DataRegularSeason20242025!$AA$3:$AA$1315,DataRegularSeason20242025!$B$3:$B$1315, "&lt;=" &amp; $A169, DataRegularSeason20242025!$D$3:$D$1315, Z$1)+SUMIFS(DataRegularSeason20242025!$AB$3:$AB$1315,DataRegularSeason20242025!$B$3:$B$1315, "&lt;=" &amp; $A169, DataRegularSeason20242025!$E$3:$E$1315, Z$1)</f>
        <v>50</v>
      </c>
      <c r="AA169" s="2">
        <f>SUMIFS(DataRegularSeason20242025!$AA$3:$AA$1315,DataRegularSeason20242025!$B$3:$B$1315, "&lt;=" &amp; $A169, DataRegularSeason20242025!$D$3:$D$1315, AA$1)+SUMIFS(DataRegularSeason20242025!$AB$3:$AB$1315,DataRegularSeason20242025!$B$3:$B$1315, "&lt;=" &amp; $A169, DataRegularSeason20242025!$E$3:$E$1315, AA$1)</f>
        <v>55</v>
      </c>
      <c r="AB169" s="2">
        <f>SUMIFS(DataRegularSeason20242025!$AA$3:$AA$1315,DataRegularSeason20242025!$B$3:$B$1315, "&lt;=" &amp; $A169, DataRegularSeason20242025!$D$3:$D$1315, AB$1)+SUMIFS(DataRegularSeason20242025!$AB$3:$AB$1315,DataRegularSeason20242025!$B$3:$B$1315, "&lt;=" &amp; $A169, DataRegularSeason20242025!$E$3:$E$1315, AB$1)</f>
        <v>62</v>
      </c>
      <c r="AC169" s="2">
        <f>SUMIFS(DataRegularSeason20242025!$AA$3:$AA$1315,DataRegularSeason20242025!$B$3:$B$1315, "&lt;=" &amp; $A169, DataRegularSeason20242025!$D$3:$D$1315, AC$1)+SUMIFS(DataRegularSeason20242025!$AB$3:$AB$1315,DataRegularSeason20242025!$B$3:$B$1315, "&lt;=" &amp; $A169, DataRegularSeason20242025!$E$3:$E$1315, AC$1)</f>
        <v>49</v>
      </c>
      <c r="AD169" s="2">
        <f>SUMIFS(DataRegularSeason20242025!$AA$3:$AA$1315,DataRegularSeason20242025!$B$3:$B$1315, "&lt;=" &amp; $A169, DataRegularSeason20242025!$D$3:$D$1315, AD$1)+SUMIFS(DataRegularSeason20242025!$AB$3:$AB$1315,DataRegularSeason20242025!$B$3:$B$1315, "&lt;=" &amp; $A169, DataRegularSeason20242025!$E$3:$E$1315, AD$1)</f>
        <v>50</v>
      </c>
      <c r="AE169" s="2">
        <f>SUMIFS(DataRegularSeason20242025!$AA$3:$AA$1315,DataRegularSeason20242025!$B$3:$B$1315, "&lt;=" &amp; $A169, DataRegularSeason20242025!$D$3:$D$1315, AE$1)+SUMIFS(DataRegularSeason20242025!$AB$3:$AB$1315,DataRegularSeason20242025!$B$3:$B$1315, "&lt;=" &amp; $A169, DataRegularSeason20242025!$E$3:$E$1315, AE$1)</f>
        <v>64</v>
      </c>
      <c r="AF169" s="2">
        <f>SUMIFS(DataRegularSeason20242025!$AA$3:$AA$1315,DataRegularSeason20242025!$B$3:$B$1315, "&lt;=" &amp; $A169, DataRegularSeason20242025!$D$3:$D$1315, AF$1)+SUMIFS(DataRegularSeason20242025!$AB$3:$AB$1315,DataRegularSeason20242025!$B$3:$B$1315, "&lt;=" &amp; $A169, DataRegularSeason20242025!$E$3:$E$1315, AF$1)</f>
        <v>69</v>
      </c>
      <c r="AG169" s="2">
        <f>SUMIFS(DataRegularSeason20242025!$AA$3:$AA$1315,DataRegularSeason20242025!$B$3:$B$1315, "&lt;=" &amp; $A169, DataRegularSeason20242025!$D$3:$D$1315, AG$1)+SUMIFS(DataRegularSeason20242025!$AB$3:$AB$1315,DataRegularSeason20242025!$B$3:$B$1315, "&lt;=" &amp; $A169, DataRegularSeason20242025!$E$3:$E$1315, AG$1)</f>
        <v>71</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46</v>
      </c>
      <c r="C170" s="2">
        <f>SUMIFS(DataRegularSeason20242025!$AA$3:$AA$1315,DataRegularSeason20242025!$B$3:$B$1315, "&lt;=" &amp; $A170, DataRegularSeason20242025!$D$3:$D$1315, C$1)+SUMIFS(DataRegularSeason20242025!$AB$3:$AB$1315,DataRegularSeason20242025!$B$3:$B$1315, "&lt;=" &amp; $A170, DataRegularSeason20242025!$E$3:$E$1315, C$1)</f>
        <v>56</v>
      </c>
      <c r="D170" s="2">
        <f>SUMIFS(DataRegularSeason20242025!$AA$3:$AA$1315,DataRegularSeason20242025!$B$3:$B$1315, "&lt;=" &amp; $A170, DataRegularSeason20242025!$D$3:$D$1315, D$1)+SUMIFS(DataRegularSeason20242025!$AB$3:$AB$1315,DataRegularSeason20242025!$B$3:$B$1315, "&lt;=" &amp; $A170, DataRegularSeason20242025!$E$3:$E$1315, D$1)</f>
        <v>41</v>
      </c>
      <c r="E170" s="2">
        <f>SUMIFS(DataRegularSeason20242025!$AA$3:$AA$1315,DataRegularSeason20242025!$B$3:$B$1315, "&lt;=" &amp; $A170, DataRegularSeason20242025!$D$3:$D$1315, E$1)+SUMIFS(DataRegularSeason20242025!$AB$3:$AB$1315,DataRegularSeason20242025!$B$3:$B$1315, "&lt;=" &amp; $A170, DataRegularSeason20242025!$E$3:$E$1315, E$1)</f>
        <v>64</v>
      </c>
      <c r="F170" s="2">
        <f>SUMIFS(DataRegularSeason20242025!$AA$3:$AA$1315,DataRegularSeason20242025!$B$3:$B$1315, "&lt;=" &amp; $A170, DataRegularSeason20242025!$D$3:$D$1315, F$1)+SUMIFS(DataRegularSeason20242025!$AB$3:$AB$1315,DataRegularSeason20242025!$B$3:$B$1315, "&lt;=" &amp; $A170, DataRegularSeason20242025!$E$3:$E$1315, F$1)</f>
        <v>55</v>
      </c>
      <c r="G170" s="2">
        <f>SUMIFS(DataRegularSeason20242025!$AA$3:$AA$1315,DataRegularSeason20242025!$B$3:$B$1315, "&lt;=" &amp; $A170, DataRegularSeason20242025!$D$3:$D$1315, G$1)+SUMIFS(DataRegularSeason20242025!$AB$3:$AB$1315,DataRegularSeason20242025!$B$3:$B$1315, "&lt;=" &amp; $A170, DataRegularSeason20242025!$E$3:$E$1315, G$1)</f>
        <v>55</v>
      </c>
      <c r="H170" s="2">
        <f>SUMIFS(DataRegularSeason20242025!$AA$3:$AA$1315,DataRegularSeason20242025!$B$3:$B$1315, "&lt;=" &amp; $A170, DataRegularSeason20242025!$D$3:$D$1315, H$1)+SUMIFS(DataRegularSeason20242025!$AB$3:$AB$1315,DataRegularSeason20242025!$B$3:$B$1315, "&lt;=" &amp; $A170, DataRegularSeason20242025!$E$3:$E$1315, H$1)</f>
        <v>35</v>
      </c>
      <c r="I170" s="2">
        <f>SUMIFS(DataRegularSeason20242025!$AA$3:$AA$1315,DataRegularSeason20242025!$B$3:$B$1315, "&lt;=" &amp; $A170, DataRegularSeason20242025!$D$3:$D$1315, I$1)+SUMIFS(DataRegularSeason20242025!$AB$3:$AB$1315,DataRegularSeason20242025!$B$3:$B$1315, "&lt;=" &amp; $A170, DataRegularSeason20242025!$E$3:$E$1315, I$1)</f>
        <v>58</v>
      </c>
      <c r="J170" s="2">
        <f>SUMIFS(DataRegularSeason20242025!$AA$3:$AA$1315,DataRegularSeason20242025!$B$3:$B$1315, "&lt;=" &amp; $A170, DataRegularSeason20242025!$D$3:$D$1315, J$1)+SUMIFS(DataRegularSeason20242025!$AB$3:$AB$1315,DataRegularSeason20242025!$B$3:$B$1315, "&lt;=" &amp; $A170, DataRegularSeason20242025!$E$3:$E$1315, J$1)</f>
        <v>63</v>
      </c>
      <c r="K170" s="2">
        <f>SUMIFS(DataRegularSeason20242025!$AA$3:$AA$1315,DataRegularSeason20242025!$B$3:$B$1315, "&lt;=" &amp; $A170, DataRegularSeason20242025!$D$3:$D$1315, K$1)+SUMIFS(DataRegularSeason20242025!$AB$3:$AB$1315,DataRegularSeason20242025!$B$3:$B$1315, "&lt;=" &amp; $A170, DataRegularSeason20242025!$E$3:$E$1315, K$1)</f>
        <v>51</v>
      </c>
      <c r="L170" s="2">
        <f>SUMIFS(DataRegularSeason20242025!$AA$3:$AA$1315,DataRegularSeason20242025!$B$3:$B$1315, "&lt;=" &amp; $A170, DataRegularSeason20242025!$D$3:$D$1315, L$1)+SUMIFS(DataRegularSeason20242025!$AB$3:$AB$1315,DataRegularSeason20242025!$B$3:$B$1315, "&lt;=" &amp; $A170, DataRegularSeason20242025!$E$3:$E$1315, L$1)</f>
        <v>65</v>
      </c>
      <c r="M170" s="2">
        <f>SUMIFS(DataRegularSeason20242025!$AA$3:$AA$1315,DataRegularSeason20242025!$B$3:$B$1315, "&lt;=" &amp; $A170, DataRegularSeason20242025!$D$3:$D$1315, M$1)+SUMIFS(DataRegularSeason20242025!$AB$3:$AB$1315,DataRegularSeason20242025!$B$3:$B$1315, "&lt;=" &amp; $A170, DataRegularSeason20242025!$E$3:$E$1315, M$1)</f>
        <v>59</v>
      </c>
      <c r="N170" s="2">
        <f>SUMIFS(DataRegularSeason20242025!$AA$3:$AA$1315,DataRegularSeason20242025!$B$3:$B$1315, "&lt;=" &amp; $A170, DataRegularSeason20242025!$D$3:$D$1315, N$1)+SUMIFS(DataRegularSeason20242025!$AB$3:$AB$1315,DataRegularSeason20242025!$B$3:$B$1315, "&lt;=" &amp; $A170, DataRegularSeason20242025!$E$3:$E$1315, N$1)</f>
        <v>58</v>
      </c>
      <c r="O170" s="2">
        <f>SUMIFS(DataRegularSeason20242025!$AA$3:$AA$1315,DataRegularSeason20242025!$B$3:$B$1315, "&lt;=" &amp; $A170, DataRegularSeason20242025!$D$3:$D$1315, O$1)+SUMIFS(DataRegularSeason20242025!$AB$3:$AB$1315,DataRegularSeason20242025!$B$3:$B$1315, "&lt;=" &amp; $A170, DataRegularSeason20242025!$E$3:$E$1315, O$1)</f>
        <v>60</v>
      </c>
      <c r="P170" s="2">
        <f>SUMIFS(DataRegularSeason20242025!$AA$3:$AA$1315,DataRegularSeason20242025!$B$3:$B$1315, "&lt;=" &amp; $A170, DataRegularSeason20242025!$D$3:$D$1315, P$1)+SUMIFS(DataRegularSeason20242025!$AB$3:$AB$1315,DataRegularSeason20242025!$B$3:$B$1315, "&lt;=" &amp; $A170, DataRegularSeason20242025!$E$3:$E$1315, P$1)</f>
        <v>53</v>
      </c>
      <c r="Q170" s="2">
        <f>SUMIFS(DataRegularSeason20242025!$AA$3:$AA$1315,DataRegularSeason20242025!$B$3:$B$1315, "&lt;=" &amp; $A170, DataRegularSeason20242025!$D$3:$D$1315, Q$1)+SUMIFS(DataRegularSeason20242025!$AB$3:$AB$1315,DataRegularSeason20242025!$B$3:$B$1315, "&lt;=" &amp; $A170, DataRegularSeason20242025!$E$3:$E$1315, Q$1)</f>
        <v>62</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49</v>
      </c>
      <c r="T170" s="2">
        <f>SUMIFS(DataRegularSeason20242025!$AA$3:$AA$1315,DataRegularSeason20242025!$B$3:$B$1315, "&lt;=" &amp; $A170, DataRegularSeason20242025!$D$3:$D$1315, T$1)+SUMIFS(DataRegularSeason20242025!$AB$3:$AB$1315,DataRegularSeason20242025!$B$3:$B$1315, "&lt;=" &amp; $A170, DataRegularSeason20242025!$E$3:$E$1315, T$1)</f>
        <v>52</v>
      </c>
      <c r="U170" s="2">
        <f>SUMIFS(DataRegularSeason20242025!$AA$3:$AA$1315,DataRegularSeason20242025!$B$3:$B$1315, "&lt;=" &amp; $A170, DataRegularSeason20242025!$D$3:$D$1315, U$1)+SUMIFS(DataRegularSeason20242025!$AB$3:$AB$1315,DataRegularSeason20242025!$B$3:$B$1315, "&lt;=" &amp; $A170, DataRegularSeason20242025!$E$3:$E$1315, U$1)</f>
        <v>54</v>
      </c>
      <c r="V170" s="2">
        <f>SUMIFS(DataRegularSeason20242025!$AA$3:$AA$1315,DataRegularSeason20242025!$B$3:$B$1315, "&lt;=" &amp; $A170, DataRegularSeason20242025!$D$3:$D$1315, V$1)+SUMIFS(DataRegularSeason20242025!$AB$3:$AB$1315,DataRegularSeason20242025!$B$3:$B$1315, "&lt;=" &amp; $A170, DataRegularSeason20242025!$E$3:$E$1315, V$1)</f>
        <v>50</v>
      </c>
      <c r="W170" s="2">
        <f>SUMIFS(DataRegularSeason20242025!$AA$3:$AA$1315,DataRegularSeason20242025!$B$3:$B$1315, "&lt;=" &amp; $A170, DataRegularSeason20242025!$D$3:$D$1315, W$1)+SUMIFS(DataRegularSeason20242025!$AB$3:$AB$1315,DataRegularSeason20242025!$B$3:$B$1315, "&lt;=" &amp; $A170, DataRegularSeason20242025!$E$3:$E$1315, W$1)</f>
        <v>48</v>
      </c>
      <c r="X170" s="2">
        <f>SUMIFS(DataRegularSeason20242025!$AA$3:$AA$1315,DataRegularSeason20242025!$B$3:$B$1315, "&lt;=" &amp; $A170, DataRegularSeason20242025!$D$3:$D$1315, X$1)+SUMIFS(DataRegularSeason20242025!$AB$3:$AB$1315,DataRegularSeason20242025!$B$3:$B$1315, "&lt;=" &amp; $A170, DataRegularSeason20242025!$E$3:$E$1315, X$1)</f>
        <v>47</v>
      </c>
      <c r="Y170" s="2">
        <f>SUMIFS(DataRegularSeason20242025!$AA$3:$AA$1315,DataRegularSeason20242025!$B$3:$B$1315, "&lt;=" &amp; $A170, DataRegularSeason20242025!$D$3:$D$1315, Y$1)+SUMIFS(DataRegularSeason20242025!$AB$3:$AB$1315,DataRegularSeason20242025!$B$3:$B$1315, "&lt;=" &amp; $A170, DataRegularSeason20242025!$E$3:$E$1315, Y$1)</f>
        <v>34</v>
      </c>
      <c r="Z170" s="2">
        <f>SUMIFS(DataRegularSeason20242025!$AA$3:$AA$1315,DataRegularSeason20242025!$B$3:$B$1315, "&lt;=" &amp; $A170, DataRegularSeason20242025!$D$3:$D$1315, Z$1)+SUMIFS(DataRegularSeason20242025!$AB$3:$AB$1315,DataRegularSeason20242025!$B$3:$B$1315, "&lt;=" &amp; $A170, DataRegularSeason20242025!$E$3:$E$1315, Z$1)</f>
        <v>50</v>
      </c>
      <c r="AA170" s="2">
        <f>SUMIFS(DataRegularSeason20242025!$AA$3:$AA$1315,DataRegularSeason20242025!$B$3:$B$1315, "&lt;=" &amp; $A170, DataRegularSeason20242025!$D$3:$D$1315, AA$1)+SUMIFS(DataRegularSeason20242025!$AB$3:$AB$1315,DataRegularSeason20242025!$B$3:$B$1315, "&lt;=" &amp; $A170, DataRegularSeason20242025!$E$3:$E$1315, AA$1)</f>
        <v>55</v>
      </c>
      <c r="AB170" s="2">
        <f>SUMIFS(DataRegularSeason20242025!$AA$3:$AA$1315,DataRegularSeason20242025!$B$3:$B$1315, "&lt;=" &amp; $A170, DataRegularSeason20242025!$D$3:$D$1315, AB$1)+SUMIFS(DataRegularSeason20242025!$AB$3:$AB$1315,DataRegularSeason20242025!$B$3:$B$1315, "&lt;=" &amp; $A170, DataRegularSeason20242025!$E$3:$E$1315, AB$1)</f>
        <v>62</v>
      </c>
      <c r="AC170" s="2">
        <f>SUMIFS(DataRegularSeason20242025!$AA$3:$AA$1315,DataRegularSeason20242025!$B$3:$B$1315, "&lt;=" &amp; $A170, DataRegularSeason20242025!$D$3:$D$1315, AC$1)+SUMIFS(DataRegularSeason20242025!$AB$3:$AB$1315,DataRegularSeason20242025!$B$3:$B$1315, "&lt;=" &amp; $A170, DataRegularSeason20242025!$E$3:$E$1315, AC$1)</f>
        <v>49</v>
      </c>
      <c r="AD170" s="2">
        <f>SUMIFS(DataRegularSeason20242025!$AA$3:$AA$1315,DataRegularSeason20242025!$B$3:$B$1315, "&lt;=" &amp; $A170, DataRegularSeason20242025!$D$3:$D$1315, AD$1)+SUMIFS(DataRegularSeason20242025!$AB$3:$AB$1315,DataRegularSeason20242025!$B$3:$B$1315, "&lt;=" &amp; $A170, DataRegularSeason20242025!$E$3:$E$1315, AD$1)</f>
        <v>50</v>
      </c>
      <c r="AE170" s="2">
        <f>SUMIFS(DataRegularSeason20242025!$AA$3:$AA$1315,DataRegularSeason20242025!$B$3:$B$1315, "&lt;=" &amp; $A170, DataRegularSeason20242025!$D$3:$D$1315, AE$1)+SUMIFS(DataRegularSeason20242025!$AB$3:$AB$1315,DataRegularSeason20242025!$B$3:$B$1315, "&lt;=" &amp; $A170, DataRegularSeason20242025!$E$3:$E$1315, AE$1)</f>
        <v>64</v>
      </c>
      <c r="AF170" s="2">
        <f>SUMIFS(DataRegularSeason20242025!$AA$3:$AA$1315,DataRegularSeason20242025!$B$3:$B$1315, "&lt;=" &amp; $A170, DataRegularSeason20242025!$D$3:$D$1315, AF$1)+SUMIFS(DataRegularSeason20242025!$AB$3:$AB$1315,DataRegularSeason20242025!$B$3:$B$1315, "&lt;=" &amp; $A170, DataRegularSeason20242025!$E$3:$E$1315, AF$1)</f>
        <v>69</v>
      </c>
      <c r="AG170" s="2">
        <f>SUMIFS(DataRegularSeason20242025!$AA$3:$AA$1315,DataRegularSeason20242025!$B$3:$B$1315, "&lt;=" &amp; $A170, DataRegularSeason20242025!$D$3:$D$1315, AG$1)+SUMIFS(DataRegularSeason20242025!$AB$3:$AB$1315,DataRegularSeason20242025!$B$3:$B$1315, "&lt;=" &amp; $A170, DataRegularSeason20242025!$E$3:$E$1315, AG$1)</f>
        <v>71</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46</v>
      </c>
      <c r="C171" s="2">
        <f>SUMIFS(DataRegularSeason20242025!$AA$3:$AA$1315,DataRegularSeason20242025!$B$3:$B$1315, "&lt;=" &amp; $A171, DataRegularSeason20242025!$D$3:$D$1315, C$1)+SUMIFS(DataRegularSeason20242025!$AB$3:$AB$1315,DataRegularSeason20242025!$B$3:$B$1315, "&lt;=" &amp; $A171, DataRegularSeason20242025!$E$3:$E$1315, C$1)</f>
        <v>56</v>
      </c>
      <c r="D171" s="2">
        <f>SUMIFS(DataRegularSeason20242025!$AA$3:$AA$1315,DataRegularSeason20242025!$B$3:$B$1315, "&lt;=" &amp; $A171, DataRegularSeason20242025!$D$3:$D$1315, D$1)+SUMIFS(DataRegularSeason20242025!$AB$3:$AB$1315,DataRegularSeason20242025!$B$3:$B$1315, "&lt;=" &amp; $A171, DataRegularSeason20242025!$E$3:$E$1315, D$1)</f>
        <v>41</v>
      </c>
      <c r="E171" s="2">
        <f>SUMIFS(DataRegularSeason20242025!$AA$3:$AA$1315,DataRegularSeason20242025!$B$3:$B$1315, "&lt;=" &amp; $A171, DataRegularSeason20242025!$D$3:$D$1315, E$1)+SUMIFS(DataRegularSeason20242025!$AB$3:$AB$1315,DataRegularSeason20242025!$B$3:$B$1315, "&lt;=" &amp; $A171, DataRegularSeason20242025!$E$3:$E$1315, E$1)</f>
        <v>64</v>
      </c>
      <c r="F171" s="2">
        <f>SUMIFS(DataRegularSeason20242025!$AA$3:$AA$1315,DataRegularSeason20242025!$B$3:$B$1315, "&lt;=" &amp; $A171, DataRegularSeason20242025!$D$3:$D$1315, F$1)+SUMIFS(DataRegularSeason20242025!$AB$3:$AB$1315,DataRegularSeason20242025!$B$3:$B$1315, "&lt;=" &amp; $A171, DataRegularSeason20242025!$E$3:$E$1315, F$1)</f>
        <v>55</v>
      </c>
      <c r="G171" s="2">
        <f>SUMIFS(DataRegularSeason20242025!$AA$3:$AA$1315,DataRegularSeason20242025!$B$3:$B$1315, "&lt;=" &amp; $A171, DataRegularSeason20242025!$D$3:$D$1315, G$1)+SUMIFS(DataRegularSeason20242025!$AB$3:$AB$1315,DataRegularSeason20242025!$B$3:$B$1315, "&lt;=" &amp; $A171, DataRegularSeason20242025!$E$3:$E$1315, G$1)</f>
        <v>55</v>
      </c>
      <c r="H171" s="2">
        <f>SUMIFS(DataRegularSeason20242025!$AA$3:$AA$1315,DataRegularSeason20242025!$B$3:$B$1315, "&lt;=" &amp; $A171, DataRegularSeason20242025!$D$3:$D$1315, H$1)+SUMIFS(DataRegularSeason20242025!$AB$3:$AB$1315,DataRegularSeason20242025!$B$3:$B$1315, "&lt;=" &amp; $A171, DataRegularSeason20242025!$E$3:$E$1315, H$1)</f>
        <v>35</v>
      </c>
      <c r="I171" s="2">
        <f>SUMIFS(DataRegularSeason20242025!$AA$3:$AA$1315,DataRegularSeason20242025!$B$3:$B$1315, "&lt;=" &amp; $A171, DataRegularSeason20242025!$D$3:$D$1315, I$1)+SUMIFS(DataRegularSeason20242025!$AB$3:$AB$1315,DataRegularSeason20242025!$B$3:$B$1315, "&lt;=" &amp; $A171, DataRegularSeason20242025!$E$3:$E$1315, I$1)</f>
        <v>58</v>
      </c>
      <c r="J171" s="2">
        <f>SUMIFS(DataRegularSeason20242025!$AA$3:$AA$1315,DataRegularSeason20242025!$B$3:$B$1315, "&lt;=" &amp; $A171, DataRegularSeason20242025!$D$3:$D$1315, J$1)+SUMIFS(DataRegularSeason20242025!$AB$3:$AB$1315,DataRegularSeason20242025!$B$3:$B$1315, "&lt;=" &amp; $A171, DataRegularSeason20242025!$E$3:$E$1315, J$1)</f>
        <v>63</v>
      </c>
      <c r="K171" s="2">
        <f>SUMIFS(DataRegularSeason20242025!$AA$3:$AA$1315,DataRegularSeason20242025!$B$3:$B$1315, "&lt;=" &amp; $A171, DataRegularSeason20242025!$D$3:$D$1315, K$1)+SUMIFS(DataRegularSeason20242025!$AB$3:$AB$1315,DataRegularSeason20242025!$B$3:$B$1315, "&lt;=" &amp; $A171, DataRegularSeason20242025!$E$3:$E$1315, K$1)</f>
        <v>51</v>
      </c>
      <c r="L171" s="2">
        <f>SUMIFS(DataRegularSeason20242025!$AA$3:$AA$1315,DataRegularSeason20242025!$B$3:$B$1315, "&lt;=" &amp; $A171, DataRegularSeason20242025!$D$3:$D$1315, L$1)+SUMIFS(DataRegularSeason20242025!$AB$3:$AB$1315,DataRegularSeason20242025!$B$3:$B$1315, "&lt;=" &amp; $A171, DataRegularSeason20242025!$E$3:$E$1315, L$1)</f>
        <v>65</v>
      </c>
      <c r="M171" s="2">
        <f>SUMIFS(DataRegularSeason20242025!$AA$3:$AA$1315,DataRegularSeason20242025!$B$3:$B$1315, "&lt;=" &amp; $A171, DataRegularSeason20242025!$D$3:$D$1315, M$1)+SUMIFS(DataRegularSeason20242025!$AB$3:$AB$1315,DataRegularSeason20242025!$B$3:$B$1315, "&lt;=" &amp; $A171, DataRegularSeason20242025!$E$3:$E$1315, M$1)</f>
        <v>59</v>
      </c>
      <c r="N171" s="2">
        <f>SUMIFS(DataRegularSeason20242025!$AA$3:$AA$1315,DataRegularSeason20242025!$B$3:$B$1315, "&lt;=" &amp; $A171, DataRegularSeason20242025!$D$3:$D$1315, N$1)+SUMIFS(DataRegularSeason20242025!$AB$3:$AB$1315,DataRegularSeason20242025!$B$3:$B$1315, "&lt;=" &amp; $A171, DataRegularSeason20242025!$E$3:$E$1315, N$1)</f>
        <v>58</v>
      </c>
      <c r="O171" s="2">
        <f>SUMIFS(DataRegularSeason20242025!$AA$3:$AA$1315,DataRegularSeason20242025!$B$3:$B$1315, "&lt;=" &amp; $A171, DataRegularSeason20242025!$D$3:$D$1315, O$1)+SUMIFS(DataRegularSeason20242025!$AB$3:$AB$1315,DataRegularSeason20242025!$B$3:$B$1315, "&lt;=" &amp; $A171, DataRegularSeason20242025!$E$3:$E$1315, O$1)</f>
        <v>60</v>
      </c>
      <c r="P171" s="2">
        <f>SUMIFS(DataRegularSeason20242025!$AA$3:$AA$1315,DataRegularSeason20242025!$B$3:$B$1315, "&lt;=" &amp; $A171, DataRegularSeason20242025!$D$3:$D$1315, P$1)+SUMIFS(DataRegularSeason20242025!$AB$3:$AB$1315,DataRegularSeason20242025!$B$3:$B$1315, "&lt;=" &amp; $A171, DataRegularSeason20242025!$E$3:$E$1315, P$1)</f>
        <v>53</v>
      </c>
      <c r="Q171" s="2">
        <f>SUMIFS(DataRegularSeason20242025!$AA$3:$AA$1315,DataRegularSeason20242025!$B$3:$B$1315, "&lt;=" &amp; $A171, DataRegularSeason20242025!$D$3:$D$1315, Q$1)+SUMIFS(DataRegularSeason20242025!$AB$3:$AB$1315,DataRegularSeason20242025!$B$3:$B$1315, "&lt;=" &amp; $A171, DataRegularSeason20242025!$E$3:$E$1315, Q$1)</f>
        <v>62</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49</v>
      </c>
      <c r="T171" s="2">
        <f>SUMIFS(DataRegularSeason20242025!$AA$3:$AA$1315,DataRegularSeason20242025!$B$3:$B$1315, "&lt;=" &amp; $A171, DataRegularSeason20242025!$D$3:$D$1315, T$1)+SUMIFS(DataRegularSeason20242025!$AB$3:$AB$1315,DataRegularSeason20242025!$B$3:$B$1315, "&lt;=" &amp; $A171, DataRegularSeason20242025!$E$3:$E$1315, T$1)</f>
        <v>52</v>
      </c>
      <c r="U171" s="2">
        <f>SUMIFS(DataRegularSeason20242025!$AA$3:$AA$1315,DataRegularSeason20242025!$B$3:$B$1315, "&lt;=" &amp; $A171, DataRegularSeason20242025!$D$3:$D$1315, U$1)+SUMIFS(DataRegularSeason20242025!$AB$3:$AB$1315,DataRegularSeason20242025!$B$3:$B$1315, "&lt;=" &amp; $A171, DataRegularSeason20242025!$E$3:$E$1315, U$1)</f>
        <v>54</v>
      </c>
      <c r="V171" s="2">
        <f>SUMIFS(DataRegularSeason20242025!$AA$3:$AA$1315,DataRegularSeason20242025!$B$3:$B$1315, "&lt;=" &amp; $A171, DataRegularSeason20242025!$D$3:$D$1315, V$1)+SUMIFS(DataRegularSeason20242025!$AB$3:$AB$1315,DataRegularSeason20242025!$B$3:$B$1315, "&lt;=" &amp; $A171, DataRegularSeason20242025!$E$3:$E$1315, V$1)</f>
        <v>50</v>
      </c>
      <c r="W171" s="2">
        <f>SUMIFS(DataRegularSeason20242025!$AA$3:$AA$1315,DataRegularSeason20242025!$B$3:$B$1315, "&lt;=" &amp; $A171, DataRegularSeason20242025!$D$3:$D$1315, W$1)+SUMIFS(DataRegularSeason20242025!$AB$3:$AB$1315,DataRegularSeason20242025!$B$3:$B$1315, "&lt;=" &amp; $A171, DataRegularSeason20242025!$E$3:$E$1315, W$1)</f>
        <v>48</v>
      </c>
      <c r="X171" s="2">
        <f>SUMIFS(DataRegularSeason20242025!$AA$3:$AA$1315,DataRegularSeason20242025!$B$3:$B$1315, "&lt;=" &amp; $A171, DataRegularSeason20242025!$D$3:$D$1315, X$1)+SUMIFS(DataRegularSeason20242025!$AB$3:$AB$1315,DataRegularSeason20242025!$B$3:$B$1315, "&lt;=" &amp; $A171, DataRegularSeason20242025!$E$3:$E$1315, X$1)</f>
        <v>47</v>
      </c>
      <c r="Y171" s="2">
        <f>SUMIFS(DataRegularSeason20242025!$AA$3:$AA$1315,DataRegularSeason20242025!$B$3:$B$1315, "&lt;=" &amp; $A171, DataRegularSeason20242025!$D$3:$D$1315, Y$1)+SUMIFS(DataRegularSeason20242025!$AB$3:$AB$1315,DataRegularSeason20242025!$B$3:$B$1315, "&lt;=" &amp; $A171, DataRegularSeason20242025!$E$3:$E$1315, Y$1)</f>
        <v>34</v>
      </c>
      <c r="Z171" s="2">
        <f>SUMIFS(DataRegularSeason20242025!$AA$3:$AA$1315,DataRegularSeason20242025!$B$3:$B$1315, "&lt;=" &amp; $A171, DataRegularSeason20242025!$D$3:$D$1315, Z$1)+SUMIFS(DataRegularSeason20242025!$AB$3:$AB$1315,DataRegularSeason20242025!$B$3:$B$1315, "&lt;=" &amp; $A171, DataRegularSeason20242025!$E$3:$E$1315, Z$1)</f>
        <v>50</v>
      </c>
      <c r="AA171" s="2">
        <f>SUMIFS(DataRegularSeason20242025!$AA$3:$AA$1315,DataRegularSeason20242025!$B$3:$B$1315, "&lt;=" &amp; $A171, DataRegularSeason20242025!$D$3:$D$1315, AA$1)+SUMIFS(DataRegularSeason20242025!$AB$3:$AB$1315,DataRegularSeason20242025!$B$3:$B$1315, "&lt;=" &amp; $A171, DataRegularSeason20242025!$E$3:$E$1315, AA$1)</f>
        <v>55</v>
      </c>
      <c r="AB171" s="2">
        <f>SUMIFS(DataRegularSeason20242025!$AA$3:$AA$1315,DataRegularSeason20242025!$B$3:$B$1315, "&lt;=" &amp; $A171, DataRegularSeason20242025!$D$3:$D$1315, AB$1)+SUMIFS(DataRegularSeason20242025!$AB$3:$AB$1315,DataRegularSeason20242025!$B$3:$B$1315, "&lt;=" &amp; $A171, DataRegularSeason20242025!$E$3:$E$1315, AB$1)</f>
        <v>62</v>
      </c>
      <c r="AC171" s="2">
        <f>SUMIFS(DataRegularSeason20242025!$AA$3:$AA$1315,DataRegularSeason20242025!$B$3:$B$1315, "&lt;=" &amp; $A171, DataRegularSeason20242025!$D$3:$D$1315, AC$1)+SUMIFS(DataRegularSeason20242025!$AB$3:$AB$1315,DataRegularSeason20242025!$B$3:$B$1315, "&lt;=" &amp; $A171, DataRegularSeason20242025!$E$3:$E$1315, AC$1)</f>
        <v>49</v>
      </c>
      <c r="AD171" s="2">
        <f>SUMIFS(DataRegularSeason20242025!$AA$3:$AA$1315,DataRegularSeason20242025!$B$3:$B$1315, "&lt;=" &amp; $A171, DataRegularSeason20242025!$D$3:$D$1315, AD$1)+SUMIFS(DataRegularSeason20242025!$AB$3:$AB$1315,DataRegularSeason20242025!$B$3:$B$1315, "&lt;=" &amp; $A171, DataRegularSeason20242025!$E$3:$E$1315, AD$1)</f>
        <v>50</v>
      </c>
      <c r="AE171" s="2">
        <f>SUMIFS(DataRegularSeason20242025!$AA$3:$AA$1315,DataRegularSeason20242025!$B$3:$B$1315, "&lt;=" &amp; $A171, DataRegularSeason20242025!$D$3:$D$1315, AE$1)+SUMIFS(DataRegularSeason20242025!$AB$3:$AB$1315,DataRegularSeason20242025!$B$3:$B$1315, "&lt;=" &amp; $A171, DataRegularSeason20242025!$E$3:$E$1315, AE$1)</f>
        <v>64</v>
      </c>
      <c r="AF171" s="2">
        <f>SUMIFS(DataRegularSeason20242025!$AA$3:$AA$1315,DataRegularSeason20242025!$B$3:$B$1315, "&lt;=" &amp; $A171, DataRegularSeason20242025!$D$3:$D$1315, AF$1)+SUMIFS(DataRegularSeason20242025!$AB$3:$AB$1315,DataRegularSeason20242025!$B$3:$B$1315, "&lt;=" &amp; $A171, DataRegularSeason20242025!$E$3:$E$1315, AF$1)</f>
        <v>69</v>
      </c>
      <c r="AG171" s="2">
        <f>SUMIFS(DataRegularSeason20242025!$AA$3:$AA$1315,DataRegularSeason20242025!$B$3:$B$1315, "&lt;=" &amp; $A171, DataRegularSeason20242025!$D$3:$D$1315, AG$1)+SUMIFS(DataRegularSeason20242025!$AB$3:$AB$1315,DataRegularSeason20242025!$B$3:$B$1315, "&lt;=" &amp; $A171, DataRegularSeason20242025!$E$3:$E$1315, AG$1)</f>
        <v>71</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46</v>
      </c>
      <c r="C172" s="2">
        <f>SUMIFS(DataRegularSeason20242025!$AA$3:$AA$1315,DataRegularSeason20242025!$B$3:$B$1315, "&lt;=" &amp; $A172, DataRegularSeason20242025!$D$3:$D$1315, C$1)+SUMIFS(DataRegularSeason20242025!$AB$3:$AB$1315,DataRegularSeason20242025!$B$3:$B$1315, "&lt;=" &amp; $A172, DataRegularSeason20242025!$E$3:$E$1315, C$1)</f>
        <v>56</v>
      </c>
      <c r="D172" s="2">
        <f>SUMIFS(DataRegularSeason20242025!$AA$3:$AA$1315,DataRegularSeason20242025!$B$3:$B$1315, "&lt;=" &amp; $A172, DataRegularSeason20242025!$D$3:$D$1315, D$1)+SUMIFS(DataRegularSeason20242025!$AB$3:$AB$1315,DataRegularSeason20242025!$B$3:$B$1315, "&lt;=" &amp; $A172, DataRegularSeason20242025!$E$3:$E$1315, D$1)</f>
        <v>41</v>
      </c>
      <c r="E172" s="2">
        <f>SUMIFS(DataRegularSeason20242025!$AA$3:$AA$1315,DataRegularSeason20242025!$B$3:$B$1315, "&lt;=" &amp; $A172, DataRegularSeason20242025!$D$3:$D$1315, E$1)+SUMIFS(DataRegularSeason20242025!$AB$3:$AB$1315,DataRegularSeason20242025!$B$3:$B$1315, "&lt;=" &amp; $A172, DataRegularSeason20242025!$E$3:$E$1315, E$1)</f>
        <v>64</v>
      </c>
      <c r="F172" s="2">
        <f>SUMIFS(DataRegularSeason20242025!$AA$3:$AA$1315,DataRegularSeason20242025!$B$3:$B$1315, "&lt;=" &amp; $A172, DataRegularSeason20242025!$D$3:$D$1315, F$1)+SUMIFS(DataRegularSeason20242025!$AB$3:$AB$1315,DataRegularSeason20242025!$B$3:$B$1315, "&lt;=" &amp; $A172, DataRegularSeason20242025!$E$3:$E$1315, F$1)</f>
        <v>55</v>
      </c>
      <c r="G172" s="2">
        <f>SUMIFS(DataRegularSeason20242025!$AA$3:$AA$1315,DataRegularSeason20242025!$B$3:$B$1315, "&lt;=" &amp; $A172, DataRegularSeason20242025!$D$3:$D$1315, G$1)+SUMIFS(DataRegularSeason20242025!$AB$3:$AB$1315,DataRegularSeason20242025!$B$3:$B$1315, "&lt;=" &amp; $A172, DataRegularSeason20242025!$E$3:$E$1315, G$1)</f>
        <v>55</v>
      </c>
      <c r="H172" s="2">
        <f>SUMIFS(DataRegularSeason20242025!$AA$3:$AA$1315,DataRegularSeason20242025!$B$3:$B$1315, "&lt;=" &amp; $A172, DataRegularSeason20242025!$D$3:$D$1315, H$1)+SUMIFS(DataRegularSeason20242025!$AB$3:$AB$1315,DataRegularSeason20242025!$B$3:$B$1315, "&lt;=" &amp; $A172, DataRegularSeason20242025!$E$3:$E$1315, H$1)</f>
        <v>35</v>
      </c>
      <c r="I172" s="2">
        <f>SUMIFS(DataRegularSeason20242025!$AA$3:$AA$1315,DataRegularSeason20242025!$B$3:$B$1315, "&lt;=" &amp; $A172, DataRegularSeason20242025!$D$3:$D$1315, I$1)+SUMIFS(DataRegularSeason20242025!$AB$3:$AB$1315,DataRegularSeason20242025!$B$3:$B$1315, "&lt;=" &amp; $A172, DataRegularSeason20242025!$E$3:$E$1315, I$1)</f>
        <v>58</v>
      </c>
      <c r="J172" s="2">
        <f>SUMIFS(DataRegularSeason20242025!$AA$3:$AA$1315,DataRegularSeason20242025!$B$3:$B$1315, "&lt;=" &amp; $A172, DataRegularSeason20242025!$D$3:$D$1315, J$1)+SUMIFS(DataRegularSeason20242025!$AB$3:$AB$1315,DataRegularSeason20242025!$B$3:$B$1315, "&lt;=" &amp; $A172, DataRegularSeason20242025!$E$3:$E$1315, J$1)</f>
        <v>63</v>
      </c>
      <c r="K172" s="2">
        <f>SUMIFS(DataRegularSeason20242025!$AA$3:$AA$1315,DataRegularSeason20242025!$B$3:$B$1315, "&lt;=" &amp; $A172, DataRegularSeason20242025!$D$3:$D$1315, K$1)+SUMIFS(DataRegularSeason20242025!$AB$3:$AB$1315,DataRegularSeason20242025!$B$3:$B$1315, "&lt;=" &amp; $A172, DataRegularSeason20242025!$E$3:$E$1315, K$1)</f>
        <v>51</v>
      </c>
      <c r="L172" s="2">
        <f>SUMIFS(DataRegularSeason20242025!$AA$3:$AA$1315,DataRegularSeason20242025!$B$3:$B$1315, "&lt;=" &amp; $A172, DataRegularSeason20242025!$D$3:$D$1315, L$1)+SUMIFS(DataRegularSeason20242025!$AB$3:$AB$1315,DataRegularSeason20242025!$B$3:$B$1315, "&lt;=" &amp; $A172, DataRegularSeason20242025!$E$3:$E$1315, L$1)</f>
        <v>65</v>
      </c>
      <c r="M172" s="2">
        <f>SUMIFS(DataRegularSeason20242025!$AA$3:$AA$1315,DataRegularSeason20242025!$B$3:$B$1315, "&lt;=" &amp; $A172, DataRegularSeason20242025!$D$3:$D$1315, M$1)+SUMIFS(DataRegularSeason20242025!$AB$3:$AB$1315,DataRegularSeason20242025!$B$3:$B$1315, "&lt;=" &amp; $A172, DataRegularSeason20242025!$E$3:$E$1315, M$1)</f>
        <v>59</v>
      </c>
      <c r="N172" s="2">
        <f>SUMIFS(DataRegularSeason20242025!$AA$3:$AA$1315,DataRegularSeason20242025!$B$3:$B$1315, "&lt;=" &amp; $A172, DataRegularSeason20242025!$D$3:$D$1315, N$1)+SUMIFS(DataRegularSeason20242025!$AB$3:$AB$1315,DataRegularSeason20242025!$B$3:$B$1315, "&lt;=" &amp; $A172, DataRegularSeason20242025!$E$3:$E$1315, N$1)</f>
        <v>58</v>
      </c>
      <c r="O172" s="2">
        <f>SUMIFS(DataRegularSeason20242025!$AA$3:$AA$1315,DataRegularSeason20242025!$B$3:$B$1315, "&lt;=" &amp; $A172, DataRegularSeason20242025!$D$3:$D$1315, O$1)+SUMIFS(DataRegularSeason20242025!$AB$3:$AB$1315,DataRegularSeason20242025!$B$3:$B$1315, "&lt;=" &amp; $A172, DataRegularSeason20242025!$E$3:$E$1315, O$1)</f>
        <v>60</v>
      </c>
      <c r="P172" s="2">
        <f>SUMIFS(DataRegularSeason20242025!$AA$3:$AA$1315,DataRegularSeason20242025!$B$3:$B$1315, "&lt;=" &amp; $A172, DataRegularSeason20242025!$D$3:$D$1315, P$1)+SUMIFS(DataRegularSeason20242025!$AB$3:$AB$1315,DataRegularSeason20242025!$B$3:$B$1315, "&lt;=" &amp; $A172, DataRegularSeason20242025!$E$3:$E$1315, P$1)</f>
        <v>53</v>
      </c>
      <c r="Q172" s="2">
        <f>SUMIFS(DataRegularSeason20242025!$AA$3:$AA$1315,DataRegularSeason20242025!$B$3:$B$1315, "&lt;=" &amp; $A172, DataRegularSeason20242025!$D$3:$D$1315, Q$1)+SUMIFS(DataRegularSeason20242025!$AB$3:$AB$1315,DataRegularSeason20242025!$B$3:$B$1315, "&lt;=" &amp; $A172, DataRegularSeason20242025!$E$3:$E$1315, Q$1)</f>
        <v>62</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49</v>
      </c>
      <c r="T172" s="2">
        <f>SUMIFS(DataRegularSeason20242025!$AA$3:$AA$1315,DataRegularSeason20242025!$B$3:$B$1315, "&lt;=" &amp; $A172, DataRegularSeason20242025!$D$3:$D$1315, T$1)+SUMIFS(DataRegularSeason20242025!$AB$3:$AB$1315,DataRegularSeason20242025!$B$3:$B$1315, "&lt;=" &amp; $A172, DataRegularSeason20242025!$E$3:$E$1315, T$1)</f>
        <v>52</v>
      </c>
      <c r="U172" s="2">
        <f>SUMIFS(DataRegularSeason20242025!$AA$3:$AA$1315,DataRegularSeason20242025!$B$3:$B$1315, "&lt;=" &amp; $A172, DataRegularSeason20242025!$D$3:$D$1315, U$1)+SUMIFS(DataRegularSeason20242025!$AB$3:$AB$1315,DataRegularSeason20242025!$B$3:$B$1315, "&lt;=" &amp; $A172, DataRegularSeason20242025!$E$3:$E$1315, U$1)</f>
        <v>54</v>
      </c>
      <c r="V172" s="2">
        <f>SUMIFS(DataRegularSeason20242025!$AA$3:$AA$1315,DataRegularSeason20242025!$B$3:$B$1315, "&lt;=" &amp; $A172, DataRegularSeason20242025!$D$3:$D$1315, V$1)+SUMIFS(DataRegularSeason20242025!$AB$3:$AB$1315,DataRegularSeason20242025!$B$3:$B$1315, "&lt;=" &amp; $A172, DataRegularSeason20242025!$E$3:$E$1315, V$1)</f>
        <v>50</v>
      </c>
      <c r="W172" s="2">
        <f>SUMIFS(DataRegularSeason20242025!$AA$3:$AA$1315,DataRegularSeason20242025!$B$3:$B$1315, "&lt;=" &amp; $A172, DataRegularSeason20242025!$D$3:$D$1315, W$1)+SUMIFS(DataRegularSeason20242025!$AB$3:$AB$1315,DataRegularSeason20242025!$B$3:$B$1315, "&lt;=" &amp; $A172, DataRegularSeason20242025!$E$3:$E$1315, W$1)</f>
        <v>48</v>
      </c>
      <c r="X172" s="2">
        <f>SUMIFS(DataRegularSeason20242025!$AA$3:$AA$1315,DataRegularSeason20242025!$B$3:$B$1315, "&lt;=" &amp; $A172, DataRegularSeason20242025!$D$3:$D$1315, X$1)+SUMIFS(DataRegularSeason20242025!$AB$3:$AB$1315,DataRegularSeason20242025!$B$3:$B$1315, "&lt;=" &amp; $A172, DataRegularSeason20242025!$E$3:$E$1315, X$1)</f>
        <v>47</v>
      </c>
      <c r="Y172" s="2">
        <f>SUMIFS(DataRegularSeason20242025!$AA$3:$AA$1315,DataRegularSeason20242025!$B$3:$B$1315, "&lt;=" &amp; $A172, DataRegularSeason20242025!$D$3:$D$1315, Y$1)+SUMIFS(DataRegularSeason20242025!$AB$3:$AB$1315,DataRegularSeason20242025!$B$3:$B$1315, "&lt;=" &amp; $A172, DataRegularSeason20242025!$E$3:$E$1315, Y$1)</f>
        <v>34</v>
      </c>
      <c r="Z172" s="2">
        <f>SUMIFS(DataRegularSeason20242025!$AA$3:$AA$1315,DataRegularSeason20242025!$B$3:$B$1315, "&lt;=" &amp; $A172, DataRegularSeason20242025!$D$3:$D$1315, Z$1)+SUMIFS(DataRegularSeason20242025!$AB$3:$AB$1315,DataRegularSeason20242025!$B$3:$B$1315, "&lt;=" &amp; $A172, DataRegularSeason20242025!$E$3:$E$1315, Z$1)</f>
        <v>50</v>
      </c>
      <c r="AA172" s="2">
        <f>SUMIFS(DataRegularSeason20242025!$AA$3:$AA$1315,DataRegularSeason20242025!$B$3:$B$1315, "&lt;=" &amp; $A172, DataRegularSeason20242025!$D$3:$D$1315, AA$1)+SUMIFS(DataRegularSeason20242025!$AB$3:$AB$1315,DataRegularSeason20242025!$B$3:$B$1315, "&lt;=" &amp; $A172, DataRegularSeason20242025!$E$3:$E$1315, AA$1)</f>
        <v>55</v>
      </c>
      <c r="AB172" s="2">
        <f>SUMIFS(DataRegularSeason20242025!$AA$3:$AA$1315,DataRegularSeason20242025!$B$3:$B$1315, "&lt;=" &amp; $A172, DataRegularSeason20242025!$D$3:$D$1315, AB$1)+SUMIFS(DataRegularSeason20242025!$AB$3:$AB$1315,DataRegularSeason20242025!$B$3:$B$1315, "&lt;=" &amp; $A172, DataRegularSeason20242025!$E$3:$E$1315, AB$1)</f>
        <v>62</v>
      </c>
      <c r="AC172" s="2">
        <f>SUMIFS(DataRegularSeason20242025!$AA$3:$AA$1315,DataRegularSeason20242025!$B$3:$B$1315, "&lt;=" &amp; $A172, DataRegularSeason20242025!$D$3:$D$1315, AC$1)+SUMIFS(DataRegularSeason20242025!$AB$3:$AB$1315,DataRegularSeason20242025!$B$3:$B$1315, "&lt;=" &amp; $A172, DataRegularSeason20242025!$E$3:$E$1315, AC$1)</f>
        <v>49</v>
      </c>
      <c r="AD172" s="2">
        <f>SUMIFS(DataRegularSeason20242025!$AA$3:$AA$1315,DataRegularSeason20242025!$B$3:$B$1315, "&lt;=" &amp; $A172, DataRegularSeason20242025!$D$3:$D$1315, AD$1)+SUMIFS(DataRegularSeason20242025!$AB$3:$AB$1315,DataRegularSeason20242025!$B$3:$B$1315, "&lt;=" &amp; $A172, DataRegularSeason20242025!$E$3:$E$1315, AD$1)</f>
        <v>50</v>
      </c>
      <c r="AE172" s="2">
        <f>SUMIFS(DataRegularSeason20242025!$AA$3:$AA$1315,DataRegularSeason20242025!$B$3:$B$1315, "&lt;=" &amp; $A172, DataRegularSeason20242025!$D$3:$D$1315, AE$1)+SUMIFS(DataRegularSeason20242025!$AB$3:$AB$1315,DataRegularSeason20242025!$B$3:$B$1315, "&lt;=" &amp; $A172, DataRegularSeason20242025!$E$3:$E$1315, AE$1)</f>
        <v>64</v>
      </c>
      <c r="AF172" s="2">
        <f>SUMIFS(DataRegularSeason20242025!$AA$3:$AA$1315,DataRegularSeason20242025!$B$3:$B$1315, "&lt;=" &amp; $A172, DataRegularSeason20242025!$D$3:$D$1315, AF$1)+SUMIFS(DataRegularSeason20242025!$AB$3:$AB$1315,DataRegularSeason20242025!$B$3:$B$1315, "&lt;=" &amp; $A172, DataRegularSeason20242025!$E$3:$E$1315, AF$1)</f>
        <v>69</v>
      </c>
      <c r="AG172" s="2">
        <f>SUMIFS(DataRegularSeason20242025!$AA$3:$AA$1315,DataRegularSeason20242025!$B$3:$B$1315, "&lt;=" &amp; $A172, DataRegularSeason20242025!$D$3:$D$1315, AG$1)+SUMIFS(DataRegularSeason20242025!$AB$3:$AB$1315,DataRegularSeason20242025!$B$3:$B$1315, "&lt;=" &amp; $A172, DataRegularSeason20242025!$E$3:$E$1315, AG$1)</f>
        <v>71</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46</v>
      </c>
      <c r="C173" s="2">
        <f>SUMIFS(DataRegularSeason20242025!$AA$3:$AA$1315,DataRegularSeason20242025!$B$3:$B$1315, "&lt;=" &amp; $A173, DataRegularSeason20242025!$D$3:$D$1315, C$1)+SUMIFS(DataRegularSeason20242025!$AB$3:$AB$1315,DataRegularSeason20242025!$B$3:$B$1315, "&lt;=" &amp; $A173, DataRegularSeason20242025!$E$3:$E$1315, C$1)</f>
        <v>56</v>
      </c>
      <c r="D173" s="2">
        <f>SUMIFS(DataRegularSeason20242025!$AA$3:$AA$1315,DataRegularSeason20242025!$B$3:$B$1315, "&lt;=" &amp; $A173, DataRegularSeason20242025!$D$3:$D$1315, D$1)+SUMIFS(DataRegularSeason20242025!$AB$3:$AB$1315,DataRegularSeason20242025!$B$3:$B$1315, "&lt;=" &amp; $A173, DataRegularSeason20242025!$E$3:$E$1315, D$1)</f>
        <v>41</v>
      </c>
      <c r="E173" s="2">
        <f>SUMIFS(DataRegularSeason20242025!$AA$3:$AA$1315,DataRegularSeason20242025!$B$3:$B$1315, "&lt;=" &amp; $A173, DataRegularSeason20242025!$D$3:$D$1315, E$1)+SUMIFS(DataRegularSeason20242025!$AB$3:$AB$1315,DataRegularSeason20242025!$B$3:$B$1315, "&lt;=" &amp; $A173, DataRegularSeason20242025!$E$3:$E$1315, E$1)</f>
        <v>64</v>
      </c>
      <c r="F173" s="2">
        <f>SUMIFS(DataRegularSeason20242025!$AA$3:$AA$1315,DataRegularSeason20242025!$B$3:$B$1315, "&lt;=" &amp; $A173, DataRegularSeason20242025!$D$3:$D$1315, F$1)+SUMIFS(DataRegularSeason20242025!$AB$3:$AB$1315,DataRegularSeason20242025!$B$3:$B$1315, "&lt;=" &amp; $A173, DataRegularSeason20242025!$E$3:$E$1315, F$1)</f>
        <v>55</v>
      </c>
      <c r="G173" s="2">
        <f>SUMIFS(DataRegularSeason20242025!$AA$3:$AA$1315,DataRegularSeason20242025!$B$3:$B$1315, "&lt;=" &amp; $A173, DataRegularSeason20242025!$D$3:$D$1315, G$1)+SUMIFS(DataRegularSeason20242025!$AB$3:$AB$1315,DataRegularSeason20242025!$B$3:$B$1315, "&lt;=" &amp; $A173, DataRegularSeason20242025!$E$3:$E$1315, G$1)</f>
        <v>55</v>
      </c>
      <c r="H173" s="2">
        <f>SUMIFS(DataRegularSeason20242025!$AA$3:$AA$1315,DataRegularSeason20242025!$B$3:$B$1315, "&lt;=" &amp; $A173, DataRegularSeason20242025!$D$3:$D$1315, H$1)+SUMIFS(DataRegularSeason20242025!$AB$3:$AB$1315,DataRegularSeason20242025!$B$3:$B$1315, "&lt;=" &amp; $A173, DataRegularSeason20242025!$E$3:$E$1315, H$1)</f>
        <v>35</v>
      </c>
      <c r="I173" s="2">
        <f>SUMIFS(DataRegularSeason20242025!$AA$3:$AA$1315,DataRegularSeason20242025!$B$3:$B$1315, "&lt;=" &amp; $A173, DataRegularSeason20242025!$D$3:$D$1315, I$1)+SUMIFS(DataRegularSeason20242025!$AB$3:$AB$1315,DataRegularSeason20242025!$B$3:$B$1315, "&lt;=" &amp; $A173, DataRegularSeason20242025!$E$3:$E$1315, I$1)</f>
        <v>58</v>
      </c>
      <c r="J173" s="2">
        <f>SUMIFS(DataRegularSeason20242025!$AA$3:$AA$1315,DataRegularSeason20242025!$B$3:$B$1315, "&lt;=" &amp; $A173, DataRegularSeason20242025!$D$3:$D$1315, J$1)+SUMIFS(DataRegularSeason20242025!$AB$3:$AB$1315,DataRegularSeason20242025!$B$3:$B$1315, "&lt;=" &amp; $A173, DataRegularSeason20242025!$E$3:$E$1315, J$1)</f>
        <v>63</v>
      </c>
      <c r="K173" s="2">
        <f>SUMIFS(DataRegularSeason20242025!$AA$3:$AA$1315,DataRegularSeason20242025!$B$3:$B$1315, "&lt;=" &amp; $A173, DataRegularSeason20242025!$D$3:$D$1315, K$1)+SUMIFS(DataRegularSeason20242025!$AB$3:$AB$1315,DataRegularSeason20242025!$B$3:$B$1315, "&lt;=" &amp; $A173, DataRegularSeason20242025!$E$3:$E$1315, K$1)</f>
        <v>51</v>
      </c>
      <c r="L173" s="2">
        <f>SUMIFS(DataRegularSeason20242025!$AA$3:$AA$1315,DataRegularSeason20242025!$B$3:$B$1315, "&lt;=" &amp; $A173, DataRegularSeason20242025!$D$3:$D$1315, L$1)+SUMIFS(DataRegularSeason20242025!$AB$3:$AB$1315,DataRegularSeason20242025!$B$3:$B$1315, "&lt;=" &amp; $A173, DataRegularSeason20242025!$E$3:$E$1315, L$1)</f>
        <v>65</v>
      </c>
      <c r="M173" s="2">
        <f>SUMIFS(DataRegularSeason20242025!$AA$3:$AA$1315,DataRegularSeason20242025!$B$3:$B$1315, "&lt;=" &amp; $A173, DataRegularSeason20242025!$D$3:$D$1315, M$1)+SUMIFS(DataRegularSeason20242025!$AB$3:$AB$1315,DataRegularSeason20242025!$B$3:$B$1315, "&lt;=" &amp; $A173, DataRegularSeason20242025!$E$3:$E$1315, M$1)</f>
        <v>59</v>
      </c>
      <c r="N173" s="2">
        <f>SUMIFS(DataRegularSeason20242025!$AA$3:$AA$1315,DataRegularSeason20242025!$B$3:$B$1315, "&lt;=" &amp; $A173, DataRegularSeason20242025!$D$3:$D$1315, N$1)+SUMIFS(DataRegularSeason20242025!$AB$3:$AB$1315,DataRegularSeason20242025!$B$3:$B$1315, "&lt;=" &amp; $A173, DataRegularSeason20242025!$E$3:$E$1315, N$1)</f>
        <v>58</v>
      </c>
      <c r="O173" s="2">
        <f>SUMIFS(DataRegularSeason20242025!$AA$3:$AA$1315,DataRegularSeason20242025!$B$3:$B$1315, "&lt;=" &amp; $A173, DataRegularSeason20242025!$D$3:$D$1315, O$1)+SUMIFS(DataRegularSeason20242025!$AB$3:$AB$1315,DataRegularSeason20242025!$B$3:$B$1315, "&lt;=" &amp; $A173, DataRegularSeason20242025!$E$3:$E$1315, O$1)</f>
        <v>60</v>
      </c>
      <c r="P173" s="2">
        <f>SUMIFS(DataRegularSeason20242025!$AA$3:$AA$1315,DataRegularSeason20242025!$B$3:$B$1315, "&lt;=" &amp; $A173, DataRegularSeason20242025!$D$3:$D$1315, P$1)+SUMIFS(DataRegularSeason20242025!$AB$3:$AB$1315,DataRegularSeason20242025!$B$3:$B$1315, "&lt;=" &amp; $A173, DataRegularSeason20242025!$E$3:$E$1315, P$1)</f>
        <v>53</v>
      </c>
      <c r="Q173" s="2">
        <f>SUMIFS(DataRegularSeason20242025!$AA$3:$AA$1315,DataRegularSeason20242025!$B$3:$B$1315, "&lt;=" &amp; $A173, DataRegularSeason20242025!$D$3:$D$1315, Q$1)+SUMIFS(DataRegularSeason20242025!$AB$3:$AB$1315,DataRegularSeason20242025!$B$3:$B$1315, "&lt;=" &amp; $A173, DataRegularSeason20242025!$E$3:$E$1315, Q$1)</f>
        <v>62</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49</v>
      </c>
      <c r="T173" s="2">
        <f>SUMIFS(DataRegularSeason20242025!$AA$3:$AA$1315,DataRegularSeason20242025!$B$3:$B$1315, "&lt;=" &amp; $A173, DataRegularSeason20242025!$D$3:$D$1315, T$1)+SUMIFS(DataRegularSeason20242025!$AB$3:$AB$1315,DataRegularSeason20242025!$B$3:$B$1315, "&lt;=" &amp; $A173, DataRegularSeason20242025!$E$3:$E$1315, T$1)</f>
        <v>52</v>
      </c>
      <c r="U173" s="2">
        <f>SUMIFS(DataRegularSeason20242025!$AA$3:$AA$1315,DataRegularSeason20242025!$B$3:$B$1315, "&lt;=" &amp; $A173, DataRegularSeason20242025!$D$3:$D$1315, U$1)+SUMIFS(DataRegularSeason20242025!$AB$3:$AB$1315,DataRegularSeason20242025!$B$3:$B$1315, "&lt;=" &amp; $A173, DataRegularSeason20242025!$E$3:$E$1315, U$1)</f>
        <v>54</v>
      </c>
      <c r="V173" s="2">
        <f>SUMIFS(DataRegularSeason20242025!$AA$3:$AA$1315,DataRegularSeason20242025!$B$3:$B$1315, "&lt;=" &amp; $A173, DataRegularSeason20242025!$D$3:$D$1315, V$1)+SUMIFS(DataRegularSeason20242025!$AB$3:$AB$1315,DataRegularSeason20242025!$B$3:$B$1315, "&lt;=" &amp; $A173, DataRegularSeason20242025!$E$3:$E$1315, V$1)</f>
        <v>50</v>
      </c>
      <c r="W173" s="2">
        <f>SUMIFS(DataRegularSeason20242025!$AA$3:$AA$1315,DataRegularSeason20242025!$B$3:$B$1315, "&lt;=" &amp; $A173, DataRegularSeason20242025!$D$3:$D$1315, W$1)+SUMIFS(DataRegularSeason20242025!$AB$3:$AB$1315,DataRegularSeason20242025!$B$3:$B$1315, "&lt;=" &amp; $A173, DataRegularSeason20242025!$E$3:$E$1315, W$1)</f>
        <v>48</v>
      </c>
      <c r="X173" s="2">
        <f>SUMIFS(DataRegularSeason20242025!$AA$3:$AA$1315,DataRegularSeason20242025!$B$3:$B$1315, "&lt;=" &amp; $A173, DataRegularSeason20242025!$D$3:$D$1315, X$1)+SUMIFS(DataRegularSeason20242025!$AB$3:$AB$1315,DataRegularSeason20242025!$B$3:$B$1315, "&lt;=" &amp; $A173, DataRegularSeason20242025!$E$3:$E$1315, X$1)</f>
        <v>47</v>
      </c>
      <c r="Y173" s="2">
        <f>SUMIFS(DataRegularSeason20242025!$AA$3:$AA$1315,DataRegularSeason20242025!$B$3:$B$1315, "&lt;=" &amp; $A173, DataRegularSeason20242025!$D$3:$D$1315, Y$1)+SUMIFS(DataRegularSeason20242025!$AB$3:$AB$1315,DataRegularSeason20242025!$B$3:$B$1315, "&lt;=" &amp; $A173, DataRegularSeason20242025!$E$3:$E$1315, Y$1)</f>
        <v>34</v>
      </c>
      <c r="Z173" s="2">
        <f>SUMIFS(DataRegularSeason20242025!$AA$3:$AA$1315,DataRegularSeason20242025!$B$3:$B$1315, "&lt;=" &amp; $A173, DataRegularSeason20242025!$D$3:$D$1315, Z$1)+SUMIFS(DataRegularSeason20242025!$AB$3:$AB$1315,DataRegularSeason20242025!$B$3:$B$1315, "&lt;=" &amp; $A173, DataRegularSeason20242025!$E$3:$E$1315, Z$1)</f>
        <v>50</v>
      </c>
      <c r="AA173" s="2">
        <f>SUMIFS(DataRegularSeason20242025!$AA$3:$AA$1315,DataRegularSeason20242025!$B$3:$B$1315, "&lt;=" &amp; $A173, DataRegularSeason20242025!$D$3:$D$1315, AA$1)+SUMIFS(DataRegularSeason20242025!$AB$3:$AB$1315,DataRegularSeason20242025!$B$3:$B$1315, "&lt;=" &amp; $A173, DataRegularSeason20242025!$E$3:$E$1315, AA$1)</f>
        <v>55</v>
      </c>
      <c r="AB173" s="2">
        <f>SUMIFS(DataRegularSeason20242025!$AA$3:$AA$1315,DataRegularSeason20242025!$B$3:$B$1315, "&lt;=" &amp; $A173, DataRegularSeason20242025!$D$3:$D$1315, AB$1)+SUMIFS(DataRegularSeason20242025!$AB$3:$AB$1315,DataRegularSeason20242025!$B$3:$B$1315, "&lt;=" &amp; $A173, DataRegularSeason20242025!$E$3:$E$1315, AB$1)</f>
        <v>62</v>
      </c>
      <c r="AC173" s="2">
        <f>SUMIFS(DataRegularSeason20242025!$AA$3:$AA$1315,DataRegularSeason20242025!$B$3:$B$1315, "&lt;=" &amp; $A173, DataRegularSeason20242025!$D$3:$D$1315, AC$1)+SUMIFS(DataRegularSeason20242025!$AB$3:$AB$1315,DataRegularSeason20242025!$B$3:$B$1315, "&lt;=" &amp; $A173, DataRegularSeason20242025!$E$3:$E$1315, AC$1)</f>
        <v>49</v>
      </c>
      <c r="AD173" s="2">
        <f>SUMIFS(DataRegularSeason20242025!$AA$3:$AA$1315,DataRegularSeason20242025!$B$3:$B$1315, "&lt;=" &amp; $A173, DataRegularSeason20242025!$D$3:$D$1315, AD$1)+SUMIFS(DataRegularSeason20242025!$AB$3:$AB$1315,DataRegularSeason20242025!$B$3:$B$1315, "&lt;=" &amp; $A173, DataRegularSeason20242025!$E$3:$E$1315, AD$1)</f>
        <v>50</v>
      </c>
      <c r="AE173" s="2">
        <f>SUMIFS(DataRegularSeason20242025!$AA$3:$AA$1315,DataRegularSeason20242025!$B$3:$B$1315, "&lt;=" &amp; $A173, DataRegularSeason20242025!$D$3:$D$1315, AE$1)+SUMIFS(DataRegularSeason20242025!$AB$3:$AB$1315,DataRegularSeason20242025!$B$3:$B$1315, "&lt;=" &amp; $A173, DataRegularSeason20242025!$E$3:$E$1315, AE$1)</f>
        <v>64</v>
      </c>
      <c r="AF173" s="2">
        <f>SUMIFS(DataRegularSeason20242025!$AA$3:$AA$1315,DataRegularSeason20242025!$B$3:$B$1315, "&lt;=" &amp; $A173, DataRegularSeason20242025!$D$3:$D$1315, AF$1)+SUMIFS(DataRegularSeason20242025!$AB$3:$AB$1315,DataRegularSeason20242025!$B$3:$B$1315, "&lt;=" &amp; $A173, DataRegularSeason20242025!$E$3:$E$1315, AF$1)</f>
        <v>69</v>
      </c>
      <c r="AG173" s="2">
        <f>SUMIFS(DataRegularSeason20242025!$AA$3:$AA$1315,DataRegularSeason20242025!$B$3:$B$1315, "&lt;=" &amp; $A173, DataRegularSeason20242025!$D$3:$D$1315, AG$1)+SUMIFS(DataRegularSeason20242025!$AB$3:$AB$1315,DataRegularSeason20242025!$B$3:$B$1315, "&lt;=" &amp; $A173, DataRegularSeason20242025!$E$3:$E$1315, AG$1)</f>
        <v>71</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46</v>
      </c>
      <c r="C174" s="2">
        <f>SUMIFS(DataRegularSeason20242025!$AA$3:$AA$1315,DataRegularSeason20242025!$B$3:$B$1315, "&lt;=" &amp; $A174, DataRegularSeason20242025!$D$3:$D$1315, C$1)+SUMIFS(DataRegularSeason20242025!$AB$3:$AB$1315,DataRegularSeason20242025!$B$3:$B$1315, "&lt;=" &amp; $A174, DataRegularSeason20242025!$E$3:$E$1315, C$1)</f>
        <v>56</v>
      </c>
      <c r="D174" s="2">
        <f>SUMIFS(DataRegularSeason20242025!$AA$3:$AA$1315,DataRegularSeason20242025!$B$3:$B$1315, "&lt;=" &amp; $A174, DataRegularSeason20242025!$D$3:$D$1315, D$1)+SUMIFS(DataRegularSeason20242025!$AB$3:$AB$1315,DataRegularSeason20242025!$B$3:$B$1315, "&lt;=" &amp; $A174, DataRegularSeason20242025!$E$3:$E$1315, D$1)</f>
        <v>41</v>
      </c>
      <c r="E174" s="2">
        <f>SUMIFS(DataRegularSeason20242025!$AA$3:$AA$1315,DataRegularSeason20242025!$B$3:$B$1315, "&lt;=" &amp; $A174, DataRegularSeason20242025!$D$3:$D$1315, E$1)+SUMIFS(DataRegularSeason20242025!$AB$3:$AB$1315,DataRegularSeason20242025!$B$3:$B$1315, "&lt;=" &amp; $A174, DataRegularSeason20242025!$E$3:$E$1315, E$1)</f>
        <v>64</v>
      </c>
      <c r="F174" s="2">
        <f>SUMIFS(DataRegularSeason20242025!$AA$3:$AA$1315,DataRegularSeason20242025!$B$3:$B$1315, "&lt;=" &amp; $A174, DataRegularSeason20242025!$D$3:$D$1315, F$1)+SUMIFS(DataRegularSeason20242025!$AB$3:$AB$1315,DataRegularSeason20242025!$B$3:$B$1315, "&lt;=" &amp; $A174, DataRegularSeason20242025!$E$3:$E$1315, F$1)</f>
        <v>55</v>
      </c>
      <c r="G174" s="2">
        <f>SUMIFS(DataRegularSeason20242025!$AA$3:$AA$1315,DataRegularSeason20242025!$B$3:$B$1315, "&lt;=" &amp; $A174, DataRegularSeason20242025!$D$3:$D$1315, G$1)+SUMIFS(DataRegularSeason20242025!$AB$3:$AB$1315,DataRegularSeason20242025!$B$3:$B$1315, "&lt;=" &amp; $A174, DataRegularSeason20242025!$E$3:$E$1315, G$1)</f>
        <v>55</v>
      </c>
      <c r="H174" s="2">
        <f>SUMIFS(DataRegularSeason20242025!$AA$3:$AA$1315,DataRegularSeason20242025!$B$3:$B$1315, "&lt;=" &amp; $A174, DataRegularSeason20242025!$D$3:$D$1315, H$1)+SUMIFS(DataRegularSeason20242025!$AB$3:$AB$1315,DataRegularSeason20242025!$B$3:$B$1315, "&lt;=" &amp; $A174, DataRegularSeason20242025!$E$3:$E$1315, H$1)</f>
        <v>35</v>
      </c>
      <c r="I174" s="2">
        <f>SUMIFS(DataRegularSeason20242025!$AA$3:$AA$1315,DataRegularSeason20242025!$B$3:$B$1315, "&lt;=" &amp; $A174, DataRegularSeason20242025!$D$3:$D$1315, I$1)+SUMIFS(DataRegularSeason20242025!$AB$3:$AB$1315,DataRegularSeason20242025!$B$3:$B$1315, "&lt;=" &amp; $A174, DataRegularSeason20242025!$E$3:$E$1315, I$1)</f>
        <v>58</v>
      </c>
      <c r="J174" s="2">
        <f>SUMIFS(DataRegularSeason20242025!$AA$3:$AA$1315,DataRegularSeason20242025!$B$3:$B$1315, "&lt;=" &amp; $A174, DataRegularSeason20242025!$D$3:$D$1315, J$1)+SUMIFS(DataRegularSeason20242025!$AB$3:$AB$1315,DataRegularSeason20242025!$B$3:$B$1315, "&lt;=" &amp; $A174, DataRegularSeason20242025!$E$3:$E$1315, J$1)</f>
        <v>63</v>
      </c>
      <c r="K174" s="2">
        <f>SUMIFS(DataRegularSeason20242025!$AA$3:$AA$1315,DataRegularSeason20242025!$B$3:$B$1315, "&lt;=" &amp; $A174, DataRegularSeason20242025!$D$3:$D$1315, K$1)+SUMIFS(DataRegularSeason20242025!$AB$3:$AB$1315,DataRegularSeason20242025!$B$3:$B$1315, "&lt;=" &amp; $A174, DataRegularSeason20242025!$E$3:$E$1315, K$1)</f>
        <v>51</v>
      </c>
      <c r="L174" s="2">
        <f>SUMIFS(DataRegularSeason20242025!$AA$3:$AA$1315,DataRegularSeason20242025!$B$3:$B$1315, "&lt;=" &amp; $A174, DataRegularSeason20242025!$D$3:$D$1315, L$1)+SUMIFS(DataRegularSeason20242025!$AB$3:$AB$1315,DataRegularSeason20242025!$B$3:$B$1315, "&lt;=" &amp; $A174, DataRegularSeason20242025!$E$3:$E$1315, L$1)</f>
        <v>65</v>
      </c>
      <c r="M174" s="2">
        <f>SUMIFS(DataRegularSeason20242025!$AA$3:$AA$1315,DataRegularSeason20242025!$B$3:$B$1315, "&lt;=" &amp; $A174, DataRegularSeason20242025!$D$3:$D$1315, M$1)+SUMIFS(DataRegularSeason20242025!$AB$3:$AB$1315,DataRegularSeason20242025!$B$3:$B$1315, "&lt;=" &amp; $A174, DataRegularSeason20242025!$E$3:$E$1315, M$1)</f>
        <v>59</v>
      </c>
      <c r="N174" s="2">
        <f>SUMIFS(DataRegularSeason20242025!$AA$3:$AA$1315,DataRegularSeason20242025!$B$3:$B$1315, "&lt;=" &amp; $A174, DataRegularSeason20242025!$D$3:$D$1315, N$1)+SUMIFS(DataRegularSeason20242025!$AB$3:$AB$1315,DataRegularSeason20242025!$B$3:$B$1315, "&lt;=" &amp; $A174, DataRegularSeason20242025!$E$3:$E$1315, N$1)</f>
        <v>58</v>
      </c>
      <c r="O174" s="2">
        <f>SUMIFS(DataRegularSeason20242025!$AA$3:$AA$1315,DataRegularSeason20242025!$B$3:$B$1315, "&lt;=" &amp; $A174, DataRegularSeason20242025!$D$3:$D$1315, O$1)+SUMIFS(DataRegularSeason20242025!$AB$3:$AB$1315,DataRegularSeason20242025!$B$3:$B$1315, "&lt;=" &amp; $A174, DataRegularSeason20242025!$E$3:$E$1315, O$1)</f>
        <v>60</v>
      </c>
      <c r="P174" s="2">
        <f>SUMIFS(DataRegularSeason20242025!$AA$3:$AA$1315,DataRegularSeason20242025!$B$3:$B$1315, "&lt;=" &amp; $A174, DataRegularSeason20242025!$D$3:$D$1315, P$1)+SUMIFS(DataRegularSeason20242025!$AB$3:$AB$1315,DataRegularSeason20242025!$B$3:$B$1315, "&lt;=" &amp; $A174, DataRegularSeason20242025!$E$3:$E$1315, P$1)</f>
        <v>53</v>
      </c>
      <c r="Q174" s="2">
        <f>SUMIFS(DataRegularSeason20242025!$AA$3:$AA$1315,DataRegularSeason20242025!$B$3:$B$1315, "&lt;=" &amp; $A174, DataRegularSeason20242025!$D$3:$D$1315, Q$1)+SUMIFS(DataRegularSeason20242025!$AB$3:$AB$1315,DataRegularSeason20242025!$B$3:$B$1315, "&lt;=" &amp; $A174, DataRegularSeason20242025!$E$3:$E$1315, Q$1)</f>
        <v>62</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49</v>
      </c>
      <c r="T174" s="2">
        <f>SUMIFS(DataRegularSeason20242025!$AA$3:$AA$1315,DataRegularSeason20242025!$B$3:$B$1315, "&lt;=" &amp; $A174, DataRegularSeason20242025!$D$3:$D$1315, T$1)+SUMIFS(DataRegularSeason20242025!$AB$3:$AB$1315,DataRegularSeason20242025!$B$3:$B$1315, "&lt;=" &amp; $A174, DataRegularSeason20242025!$E$3:$E$1315, T$1)</f>
        <v>52</v>
      </c>
      <c r="U174" s="2">
        <f>SUMIFS(DataRegularSeason20242025!$AA$3:$AA$1315,DataRegularSeason20242025!$B$3:$B$1315, "&lt;=" &amp; $A174, DataRegularSeason20242025!$D$3:$D$1315, U$1)+SUMIFS(DataRegularSeason20242025!$AB$3:$AB$1315,DataRegularSeason20242025!$B$3:$B$1315, "&lt;=" &amp; $A174, DataRegularSeason20242025!$E$3:$E$1315, U$1)</f>
        <v>54</v>
      </c>
      <c r="V174" s="2">
        <f>SUMIFS(DataRegularSeason20242025!$AA$3:$AA$1315,DataRegularSeason20242025!$B$3:$B$1315, "&lt;=" &amp; $A174, DataRegularSeason20242025!$D$3:$D$1315, V$1)+SUMIFS(DataRegularSeason20242025!$AB$3:$AB$1315,DataRegularSeason20242025!$B$3:$B$1315, "&lt;=" &amp; $A174, DataRegularSeason20242025!$E$3:$E$1315, V$1)</f>
        <v>50</v>
      </c>
      <c r="W174" s="2">
        <f>SUMIFS(DataRegularSeason20242025!$AA$3:$AA$1315,DataRegularSeason20242025!$B$3:$B$1315, "&lt;=" &amp; $A174, DataRegularSeason20242025!$D$3:$D$1315, W$1)+SUMIFS(DataRegularSeason20242025!$AB$3:$AB$1315,DataRegularSeason20242025!$B$3:$B$1315, "&lt;=" &amp; $A174, DataRegularSeason20242025!$E$3:$E$1315, W$1)</f>
        <v>48</v>
      </c>
      <c r="X174" s="2">
        <f>SUMIFS(DataRegularSeason20242025!$AA$3:$AA$1315,DataRegularSeason20242025!$B$3:$B$1315, "&lt;=" &amp; $A174, DataRegularSeason20242025!$D$3:$D$1315, X$1)+SUMIFS(DataRegularSeason20242025!$AB$3:$AB$1315,DataRegularSeason20242025!$B$3:$B$1315, "&lt;=" &amp; $A174, DataRegularSeason20242025!$E$3:$E$1315, X$1)</f>
        <v>47</v>
      </c>
      <c r="Y174" s="2">
        <f>SUMIFS(DataRegularSeason20242025!$AA$3:$AA$1315,DataRegularSeason20242025!$B$3:$B$1315, "&lt;=" &amp; $A174, DataRegularSeason20242025!$D$3:$D$1315, Y$1)+SUMIFS(DataRegularSeason20242025!$AB$3:$AB$1315,DataRegularSeason20242025!$B$3:$B$1315, "&lt;=" &amp; $A174, DataRegularSeason20242025!$E$3:$E$1315, Y$1)</f>
        <v>34</v>
      </c>
      <c r="Z174" s="2">
        <f>SUMIFS(DataRegularSeason20242025!$AA$3:$AA$1315,DataRegularSeason20242025!$B$3:$B$1315, "&lt;=" &amp; $A174, DataRegularSeason20242025!$D$3:$D$1315, Z$1)+SUMIFS(DataRegularSeason20242025!$AB$3:$AB$1315,DataRegularSeason20242025!$B$3:$B$1315, "&lt;=" &amp; $A174, DataRegularSeason20242025!$E$3:$E$1315, Z$1)</f>
        <v>50</v>
      </c>
      <c r="AA174" s="2">
        <f>SUMIFS(DataRegularSeason20242025!$AA$3:$AA$1315,DataRegularSeason20242025!$B$3:$B$1315, "&lt;=" &amp; $A174, DataRegularSeason20242025!$D$3:$D$1315, AA$1)+SUMIFS(DataRegularSeason20242025!$AB$3:$AB$1315,DataRegularSeason20242025!$B$3:$B$1315, "&lt;=" &amp; $A174, DataRegularSeason20242025!$E$3:$E$1315, AA$1)</f>
        <v>55</v>
      </c>
      <c r="AB174" s="2">
        <f>SUMIFS(DataRegularSeason20242025!$AA$3:$AA$1315,DataRegularSeason20242025!$B$3:$B$1315, "&lt;=" &amp; $A174, DataRegularSeason20242025!$D$3:$D$1315, AB$1)+SUMIFS(DataRegularSeason20242025!$AB$3:$AB$1315,DataRegularSeason20242025!$B$3:$B$1315, "&lt;=" &amp; $A174, DataRegularSeason20242025!$E$3:$E$1315, AB$1)</f>
        <v>62</v>
      </c>
      <c r="AC174" s="2">
        <f>SUMIFS(DataRegularSeason20242025!$AA$3:$AA$1315,DataRegularSeason20242025!$B$3:$B$1315, "&lt;=" &amp; $A174, DataRegularSeason20242025!$D$3:$D$1315, AC$1)+SUMIFS(DataRegularSeason20242025!$AB$3:$AB$1315,DataRegularSeason20242025!$B$3:$B$1315, "&lt;=" &amp; $A174, DataRegularSeason20242025!$E$3:$E$1315, AC$1)</f>
        <v>49</v>
      </c>
      <c r="AD174" s="2">
        <f>SUMIFS(DataRegularSeason20242025!$AA$3:$AA$1315,DataRegularSeason20242025!$B$3:$B$1315, "&lt;=" &amp; $A174, DataRegularSeason20242025!$D$3:$D$1315, AD$1)+SUMIFS(DataRegularSeason20242025!$AB$3:$AB$1315,DataRegularSeason20242025!$B$3:$B$1315, "&lt;=" &amp; $A174, DataRegularSeason20242025!$E$3:$E$1315, AD$1)</f>
        <v>50</v>
      </c>
      <c r="AE174" s="2">
        <f>SUMIFS(DataRegularSeason20242025!$AA$3:$AA$1315,DataRegularSeason20242025!$B$3:$B$1315, "&lt;=" &amp; $A174, DataRegularSeason20242025!$D$3:$D$1315, AE$1)+SUMIFS(DataRegularSeason20242025!$AB$3:$AB$1315,DataRegularSeason20242025!$B$3:$B$1315, "&lt;=" &amp; $A174, DataRegularSeason20242025!$E$3:$E$1315, AE$1)</f>
        <v>64</v>
      </c>
      <c r="AF174" s="2">
        <f>SUMIFS(DataRegularSeason20242025!$AA$3:$AA$1315,DataRegularSeason20242025!$B$3:$B$1315, "&lt;=" &amp; $A174, DataRegularSeason20242025!$D$3:$D$1315, AF$1)+SUMIFS(DataRegularSeason20242025!$AB$3:$AB$1315,DataRegularSeason20242025!$B$3:$B$1315, "&lt;=" &amp; $A174, DataRegularSeason20242025!$E$3:$E$1315, AF$1)</f>
        <v>69</v>
      </c>
      <c r="AG174" s="2">
        <f>SUMIFS(DataRegularSeason20242025!$AA$3:$AA$1315,DataRegularSeason20242025!$B$3:$B$1315, "&lt;=" &amp; $A174, DataRegularSeason20242025!$D$3:$D$1315, AG$1)+SUMIFS(DataRegularSeason20242025!$AB$3:$AB$1315,DataRegularSeason20242025!$B$3:$B$1315, "&lt;=" &amp; $A174, DataRegularSeason20242025!$E$3:$E$1315, AG$1)</f>
        <v>71</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46</v>
      </c>
      <c r="C175" s="2">
        <f>SUMIFS(DataRegularSeason20242025!$AA$3:$AA$1315,DataRegularSeason20242025!$B$3:$B$1315, "&lt;=" &amp; $A175, DataRegularSeason20242025!$D$3:$D$1315, C$1)+SUMIFS(DataRegularSeason20242025!$AB$3:$AB$1315,DataRegularSeason20242025!$B$3:$B$1315, "&lt;=" &amp; $A175, DataRegularSeason20242025!$E$3:$E$1315, C$1)</f>
        <v>56</v>
      </c>
      <c r="D175" s="2">
        <f>SUMIFS(DataRegularSeason20242025!$AA$3:$AA$1315,DataRegularSeason20242025!$B$3:$B$1315, "&lt;=" &amp; $A175, DataRegularSeason20242025!$D$3:$D$1315, D$1)+SUMIFS(DataRegularSeason20242025!$AB$3:$AB$1315,DataRegularSeason20242025!$B$3:$B$1315, "&lt;=" &amp; $A175, DataRegularSeason20242025!$E$3:$E$1315, D$1)</f>
        <v>41</v>
      </c>
      <c r="E175" s="2">
        <f>SUMIFS(DataRegularSeason20242025!$AA$3:$AA$1315,DataRegularSeason20242025!$B$3:$B$1315, "&lt;=" &amp; $A175, DataRegularSeason20242025!$D$3:$D$1315, E$1)+SUMIFS(DataRegularSeason20242025!$AB$3:$AB$1315,DataRegularSeason20242025!$B$3:$B$1315, "&lt;=" &amp; $A175, DataRegularSeason20242025!$E$3:$E$1315, E$1)</f>
        <v>64</v>
      </c>
      <c r="F175" s="2">
        <f>SUMIFS(DataRegularSeason20242025!$AA$3:$AA$1315,DataRegularSeason20242025!$B$3:$B$1315, "&lt;=" &amp; $A175, DataRegularSeason20242025!$D$3:$D$1315, F$1)+SUMIFS(DataRegularSeason20242025!$AB$3:$AB$1315,DataRegularSeason20242025!$B$3:$B$1315, "&lt;=" &amp; $A175, DataRegularSeason20242025!$E$3:$E$1315, F$1)</f>
        <v>55</v>
      </c>
      <c r="G175" s="2">
        <f>SUMIFS(DataRegularSeason20242025!$AA$3:$AA$1315,DataRegularSeason20242025!$B$3:$B$1315, "&lt;=" &amp; $A175, DataRegularSeason20242025!$D$3:$D$1315, G$1)+SUMIFS(DataRegularSeason20242025!$AB$3:$AB$1315,DataRegularSeason20242025!$B$3:$B$1315, "&lt;=" &amp; $A175, DataRegularSeason20242025!$E$3:$E$1315, G$1)</f>
        <v>55</v>
      </c>
      <c r="H175" s="2">
        <f>SUMIFS(DataRegularSeason20242025!$AA$3:$AA$1315,DataRegularSeason20242025!$B$3:$B$1315, "&lt;=" &amp; $A175, DataRegularSeason20242025!$D$3:$D$1315, H$1)+SUMIFS(DataRegularSeason20242025!$AB$3:$AB$1315,DataRegularSeason20242025!$B$3:$B$1315, "&lt;=" &amp; $A175, DataRegularSeason20242025!$E$3:$E$1315, H$1)</f>
        <v>35</v>
      </c>
      <c r="I175" s="2">
        <f>SUMIFS(DataRegularSeason20242025!$AA$3:$AA$1315,DataRegularSeason20242025!$B$3:$B$1315, "&lt;=" &amp; $A175, DataRegularSeason20242025!$D$3:$D$1315, I$1)+SUMIFS(DataRegularSeason20242025!$AB$3:$AB$1315,DataRegularSeason20242025!$B$3:$B$1315, "&lt;=" &amp; $A175, DataRegularSeason20242025!$E$3:$E$1315, I$1)</f>
        <v>58</v>
      </c>
      <c r="J175" s="2">
        <f>SUMIFS(DataRegularSeason20242025!$AA$3:$AA$1315,DataRegularSeason20242025!$B$3:$B$1315, "&lt;=" &amp; $A175, DataRegularSeason20242025!$D$3:$D$1315, J$1)+SUMIFS(DataRegularSeason20242025!$AB$3:$AB$1315,DataRegularSeason20242025!$B$3:$B$1315, "&lt;=" &amp; $A175, DataRegularSeason20242025!$E$3:$E$1315, J$1)</f>
        <v>63</v>
      </c>
      <c r="K175" s="2">
        <f>SUMIFS(DataRegularSeason20242025!$AA$3:$AA$1315,DataRegularSeason20242025!$B$3:$B$1315, "&lt;=" &amp; $A175, DataRegularSeason20242025!$D$3:$D$1315, K$1)+SUMIFS(DataRegularSeason20242025!$AB$3:$AB$1315,DataRegularSeason20242025!$B$3:$B$1315, "&lt;=" &amp; $A175, DataRegularSeason20242025!$E$3:$E$1315, K$1)</f>
        <v>51</v>
      </c>
      <c r="L175" s="2">
        <f>SUMIFS(DataRegularSeason20242025!$AA$3:$AA$1315,DataRegularSeason20242025!$B$3:$B$1315, "&lt;=" &amp; $A175, DataRegularSeason20242025!$D$3:$D$1315, L$1)+SUMIFS(DataRegularSeason20242025!$AB$3:$AB$1315,DataRegularSeason20242025!$B$3:$B$1315, "&lt;=" &amp; $A175, DataRegularSeason20242025!$E$3:$E$1315, L$1)</f>
        <v>65</v>
      </c>
      <c r="M175" s="2">
        <f>SUMIFS(DataRegularSeason20242025!$AA$3:$AA$1315,DataRegularSeason20242025!$B$3:$B$1315, "&lt;=" &amp; $A175, DataRegularSeason20242025!$D$3:$D$1315, M$1)+SUMIFS(DataRegularSeason20242025!$AB$3:$AB$1315,DataRegularSeason20242025!$B$3:$B$1315, "&lt;=" &amp; $A175, DataRegularSeason20242025!$E$3:$E$1315, M$1)</f>
        <v>59</v>
      </c>
      <c r="N175" s="2">
        <f>SUMIFS(DataRegularSeason20242025!$AA$3:$AA$1315,DataRegularSeason20242025!$B$3:$B$1315, "&lt;=" &amp; $A175, DataRegularSeason20242025!$D$3:$D$1315, N$1)+SUMIFS(DataRegularSeason20242025!$AB$3:$AB$1315,DataRegularSeason20242025!$B$3:$B$1315, "&lt;=" &amp; $A175, DataRegularSeason20242025!$E$3:$E$1315, N$1)</f>
        <v>58</v>
      </c>
      <c r="O175" s="2">
        <f>SUMIFS(DataRegularSeason20242025!$AA$3:$AA$1315,DataRegularSeason20242025!$B$3:$B$1315, "&lt;=" &amp; $A175, DataRegularSeason20242025!$D$3:$D$1315, O$1)+SUMIFS(DataRegularSeason20242025!$AB$3:$AB$1315,DataRegularSeason20242025!$B$3:$B$1315, "&lt;=" &amp; $A175, DataRegularSeason20242025!$E$3:$E$1315, O$1)</f>
        <v>60</v>
      </c>
      <c r="P175" s="2">
        <f>SUMIFS(DataRegularSeason20242025!$AA$3:$AA$1315,DataRegularSeason20242025!$B$3:$B$1315, "&lt;=" &amp; $A175, DataRegularSeason20242025!$D$3:$D$1315, P$1)+SUMIFS(DataRegularSeason20242025!$AB$3:$AB$1315,DataRegularSeason20242025!$B$3:$B$1315, "&lt;=" &amp; $A175, DataRegularSeason20242025!$E$3:$E$1315, P$1)</f>
        <v>53</v>
      </c>
      <c r="Q175" s="2">
        <f>SUMIFS(DataRegularSeason20242025!$AA$3:$AA$1315,DataRegularSeason20242025!$B$3:$B$1315, "&lt;=" &amp; $A175, DataRegularSeason20242025!$D$3:$D$1315, Q$1)+SUMIFS(DataRegularSeason20242025!$AB$3:$AB$1315,DataRegularSeason20242025!$B$3:$B$1315, "&lt;=" &amp; $A175, DataRegularSeason20242025!$E$3:$E$1315, Q$1)</f>
        <v>62</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49</v>
      </c>
      <c r="T175" s="2">
        <f>SUMIFS(DataRegularSeason20242025!$AA$3:$AA$1315,DataRegularSeason20242025!$B$3:$B$1315, "&lt;=" &amp; $A175, DataRegularSeason20242025!$D$3:$D$1315, T$1)+SUMIFS(DataRegularSeason20242025!$AB$3:$AB$1315,DataRegularSeason20242025!$B$3:$B$1315, "&lt;=" &amp; $A175, DataRegularSeason20242025!$E$3:$E$1315, T$1)</f>
        <v>52</v>
      </c>
      <c r="U175" s="2">
        <f>SUMIFS(DataRegularSeason20242025!$AA$3:$AA$1315,DataRegularSeason20242025!$B$3:$B$1315, "&lt;=" &amp; $A175, DataRegularSeason20242025!$D$3:$D$1315, U$1)+SUMIFS(DataRegularSeason20242025!$AB$3:$AB$1315,DataRegularSeason20242025!$B$3:$B$1315, "&lt;=" &amp; $A175, DataRegularSeason20242025!$E$3:$E$1315, U$1)</f>
        <v>54</v>
      </c>
      <c r="V175" s="2">
        <f>SUMIFS(DataRegularSeason20242025!$AA$3:$AA$1315,DataRegularSeason20242025!$B$3:$B$1315, "&lt;=" &amp; $A175, DataRegularSeason20242025!$D$3:$D$1315, V$1)+SUMIFS(DataRegularSeason20242025!$AB$3:$AB$1315,DataRegularSeason20242025!$B$3:$B$1315, "&lt;=" &amp; $A175, DataRegularSeason20242025!$E$3:$E$1315, V$1)</f>
        <v>50</v>
      </c>
      <c r="W175" s="2">
        <f>SUMIFS(DataRegularSeason20242025!$AA$3:$AA$1315,DataRegularSeason20242025!$B$3:$B$1315, "&lt;=" &amp; $A175, DataRegularSeason20242025!$D$3:$D$1315, W$1)+SUMIFS(DataRegularSeason20242025!$AB$3:$AB$1315,DataRegularSeason20242025!$B$3:$B$1315, "&lt;=" &amp; $A175, DataRegularSeason20242025!$E$3:$E$1315, W$1)</f>
        <v>48</v>
      </c>
      <c r="X175" s="2">
        <f>SUMIFS(DataRegularSeason20242025!$AA$3:$AA$1315,DataRegularSeason20242025!$B$3:$B$1315, "&lt;=" &amp; $A175, DataRegularSeason20242025!$D$3:$D$1315, X$1)+SUMIFS(DataRegularSeason20242025!$AB$3:$AB$1315,DataRegularSeason20242025!$B$3:$B$1315, "&lt;=" &amp; $A175, DataRegularSeason20242025!$E$3:$E$1315, X$1)</f>
        <v>47</v>
      </c>
      <c r="Y175" s="2">
        <f>SUMIFS(DataRegularSeason20242025!$AA$3:$AA$1315,DataRegularSeason20242025!$B$3:$B$1315, "&lt;=" &amp; $A175, DataRegularSeason20242025!$D$3:$D$1315, Y$1)+SUMIFS(DataRegularSeason20242025!$AB$3:$AB$1315,DataRegularSeason20242025!$B$3:$B$1315, "&lt;=" &amp; $A175, DataRegularSeason20242025!$E$3:$E$1315, Y$1)</f>
        <v>34</v>
      </c>
      <c r="Z175" s="2">
        <f>SUMIFS(DataRegularSeason20242025!$AA$3:$AA$1315,DataRegularSeason20242025!$B$3:$B$1315, "&lt;=" &amp; $A175, DataRegularSeason20242025!$D$3:$D$1315, Z$1)+SUMIFS(DataRegularSeason20242025!$AB$3:$AB$1315,DataRegularSeason20242025!$B$3:$B$1315, "&lt;=" &amp; $A175, DataRegularSeason20242025!$E$3:$E$1315, Z$1)</f>
        <v>50</v>
      </c>
      <c r="AA175" s="2">
        <f>SUMIFS(DataRegularSeason20242025!$AA$3:$AA$1315,DataRegularSeason20242025!$B$3:$B$1315, "&lt;=" &amp; $A175, DataRegularSeason20242025!$D$3:$D$1315, AA$1)+SUMIFS(DataRegularSeason20242025!$AB$3:$AB$1315,DataRegularSeason20242025!$B$3:$B$1315, "&lt;=" &amp; $A175, DataRegularSeason20242025!$E$3:$E$1315, AA$1)</f>
        <v>55</v>
      </c>
      <c r="AB175" s="2">
        <f>SUMIFS(DataRegularSeason20242025!$AA$3:$AA$1315,DataRegularSeason20242025!$B$3:$B$1315, "&lt;=" &amp; $A175, DataRegularSeason20242025!$D$3:$D$1315, AB$1)+SUMIFS(DataRegularSeason20242025!$AB$3:$AB$1315,DataRegularSeason20242025!$B$3:$B$1315, "&lt;=" &amp; $A175, DataRegularSeason20242025!$E$3:$E$1315, AB$1)</f>
        <v>62</v>
      </c>
      <c r="AC175" s="2">
        <f>SUMIFS(DataRegularSeason20242025!$AA$3:$AA$1315,DataRegularSeason20242025!$B$3:$B$1315, "&lt;=" &amp; $A175, DataRegularSeason20242025!$D$3:$D$1315, AC$1)+SUMIFS(DataRegularSeason20242025!$AB$3:$AB$1315,DataRegularSeason20242025!$B$3:$B$1315, "&lt;=" &amp; $A175, DataRegularSeason20242025!$E$3:$E$1315, AC$1)</f>
        <v>49</v>
      </c>
      <c r="AD175" s="2">
        <f>SUMIFS(DataRegularSeason20242025!$AA$3:$AA$1315,DataRegularSeason20242025!$B$3:$B$1315, "&lt;=" &amp; $A175, DataRegularSeason20242025!$D$3:$D$1315, AD$1)+SUMIFS(DataRegularSeason20242025!$AB$3:$AB$1315,DataRegularSeason20242025!$B$3:$B$1315, "&lt;=" &amp; $A175, DataRegularSeason20242025!$E$3:$E$1315, AD$1)</f>
        <v>50</v>
      </c>
      <c r="AE175" s="2">
        <f>SUMIFS(DataRegularSeason20242025!$AA$3:$AA$1315,DataRegularSeason20242025!$B$3:$B$1315, "&lt;=" &amp; $A175, DataRegularSeason20242025!$D$3:$D$1315, AE$1)+SUMIFS(DataRegularSeason20242025!$AB$3:$AB$1315,DataRegularSeason20242025!$B$3:$B$1315, "&lt;=" &amp; $A175, DataRegularSeason20242025!$E$3:$E$1315, AE$1)</f>
        <v>64</v>
      </c>
      <c r="AF175" s="2">
        <f>SUMIFS(DataRegularSeason20242025!$AA$3:$AA$1315,DataRegularSeason20242025!$B$3:$B$1315, "&lt;=" &amp; $A175, DataRegularSeason20242025!$D$3:$D$1315, AF$1)+SUMIFS(DataRegularSeason20242025!$AB$3:$AB$1315,DataRegularSeason20242025!$B$3:$B$1315, "&lt;=" &amp; $A175, DataRegularSeason20242025!$E$3:$E$1315, AF$1)</f>
        <v>69</v>
      </c>
      <c r="AG175" s="2">
        <f>SUMIFS(DataRegularSeason20242025!$AA$3:$AA$1315,DataRegularSeason20242025!$B$3:$B$1315, "&lt;=" &amp; $A175, DataRegularSeason20242025!$D$3:$D$1315, AG$1)+SUMIFS(DataRegularSeason20242025!$AB$3:$AB$1315,DataRegularSeason20242025!$B$3:$B$1315, "&lt;=" &amp; $A175, DataRegularSeason20242025!$E$3:$E$1315, AG$1)</f>
        <v>71</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46</v>
      </c>
      <c r="C176" s="2">
        <f>SUMIFS(DataRegularSeason20242025!$AA$3:$AA$1315,DataRegularSeason20242025!$B$3:$B$1315, "&lt;=" &amp; $A176, DataRegularSeason20242025!$D$3:$D$1315, C$1)+SUMIFS(DataRegularSeason20242025!$AB$3:$AB$1315,DataRegularSeason20242025!$B$3:$B$1315, "&lt;=" &amp; $A176, DataRegularSeason20242025!$E$3:$E$1315, C$1)</f>
        <v>56</v>
      </c>
      <c r="D176" s="2">
        <f>SUMIFS(DataRegularSeason20242025!$AA$3:$AA$1315,DataRegularSeason20242025!$B$3:$B$1315, "&lt;=" &amp; $A176, DataRegularSeason20242025!$D$3:$D$1315, D$1)+SUMIFS(DataRegularSeason20242025!$AB$3:$AB$1315,DataRegularSeason20242025!$B$3:$B$1315, "&lt;=" &amp; $A176, DataRegularSeason20242025!$E$3:$E$1315, D$1)</f>
        <v>41</v>
      </c>
      <c r="E176" s="2">
        <f>SUMIFS(DataRegularSeason20242025!$AA$3:$AA$1315,DataRegularSeason20242025!$B$3:$B$1315, "&lt;=" &amp; $A176, DataRegularSeason20242025!$D$3:$D$1315, E$1)+SUMIFS(DataRegularSeason20242025!$AB$3:$AB$1315,DataRegularSeason20242025!$B$3:$B$1315, "&lt;=" &amp; $A176, DataRegularSeason20242025!$E$3:$E$1315, E$1)</f>
        <v>64</v>
      </c>
      <c r="F176" s="2">
        <f>SUMIFS(DataRegularSeason20242025!$AA$3:$AA$1315,DataRegularSeason20242025!$B$3:$B$1315, "&lt;=" &amp; $A176, DataRegularSeason20242025!$D$3:$D$1315, F$1)+SUMIFS(DataRegularSeason20242025!$AB$3:$AB$1315,DataRegularSeason20242025!$B$3:$B$1315, "&lt;=" &amp; $A176, DataRegularSeason20242025!$E$3:$E$1315, F$1)</f>
        <v>55</v>
      </c>
      <c r="G176" s="2">
        <f>SUMIFS(DataRegularSeason20242025!$AA$3:$AA$1315,DataRegularSeason20242025!$B$3:$B$1315, "&lt;=" &amp; $A176, DataRegularSeason20242025!$D$3:$D$1315, G$1)+SUMIFS(DataRegularSeason20242025!$AB$3:$AB$1315,DataRegularSeason20242025!$B$3:$B$1315, "&lt;=" &amp; $A176, DataRegularSeason20242025!$E$3:$E$1315, G$1)</f>
        <v>55</v>
      </c>
      <c r="H176" s="2">
        <f>SUMIFS(DataRegularSeason20242025!$AA$3:$AA$1315,DataRegularSeason20242025!$B$3:$B$1315, "&lt;=" &amp; $A176, DataRegularSeason20242025!$D$3:$D$1315, H$1)+SUMIFS(DataRegularSeason20242025!$AB$3:$AB$1315,DataRegularSeason20242025!$B$3:$B$1315, "&lt;=" &amp; $A176, DataRegularSeason20242025!$E$3:$E$1315, H$1)</f>
        <v>35</v>
      </c>
      <c r="I176" s="2">
        <f>SUMIFS(DataRegularSeason20242025!$AA$3:$AA$1315,DataRegularSeason20242025!$B$3:$B$1315, "&lt;=" &amp; $A176, DataRegularSeason20242025!$D$3:$D$1315, I$1)+SUMIFS(DataRegularSeason20242025!$AB$3:$AB$1315,DataRegularSeason20242025!$B$3:$B$1315, "&lt;=" &amp; $A176, DataRegularSeason20242025!$E$3:$E$1315, I$1)</f>
        <v>58</v>
      </c>
      <c r="J176" s="2">
        <f>SUMIFS(DataRegularSeason20242025!$AA$3:$AA$1315,DataRegularSeason20242025!$B$3:$B$1315, "&lt;=" &amp; $A176, DataRegularSeason20242025!$D$3:$D$1315, J$1)+SUMIFS(DataRegularSeason20242025!$AB$3:$AB$1315,DataRegularSeason20242025!$B$3:$B$1315, "&lt;=" &amp; $A176, DataRegularSeason20242025!$E$3:$E$1315, J$1)</f>
        <v>63</v>
      </c>
      <c r="K176" s="2">
        <f>SUMIFS(DataRegularSeason20242025!$AA$3:$AA$1315,DataRegularSeason20242025!$B$3:$B$1315, "&lt;=" &amp; $A176, DataRegularSeason20242025!$D$3:$D$1315, K$1)+SUMIFS(DataRegularSeason20242025!$AB$3:$AB$1315,DataRegularSeason20242025!$B$3:$B$1315, "&lt;=" &amp; $A176, DataRegularSeason20242025!$E$3:$E$1315, K$1)</f>
        <v>51</v>
      </c>
      <c r="L176" s="2">
        <f>SUMIFS(DataRegularSeason20242025!$AA$3:$AA$1315,DataRegularSeason20242025!$B$3:$B$1315, "&lt;=" &amp; $A176, DataRegularSeason20242025!$D$3:$D$1315, L$1)+SUMIFS(DataRegularSeason20242025!$AB$3:$AB$1315,DataRegularSeason20242025!$B$3:$B$1315, "&lt;=" &amp; $A176, DataRegularSeason20242025!$E$3:$E$1315, L$1)</f>
        <v>65</v>
      </c>
      <c r="M176" s="2">
        <f>SUMIFS(DataRegularSeason20242025!$AA$3:$AA$1315,DataRegularSeason20242025!$B$3:$B$1315, "&lt;=" &amp; $A176, DataRegularSeason20242025!$D$3:$D$1315, M$1)+SUMIFS(DataRegularSeason20242025!$AB$3:$AB$1315,DataRegularSeason20242025!$B$3:$B$1315, "&lt;=" &amp; $A176, DataRegularSeason20242025!$E$3:$E$1315, M$1)</f>
        <v>59</v>
      </c>
      <c r="N176" s="2">
        <f>SUMIFS(DataRegularSeason20242025!$AA$3:$AA$1315,DataRegularSeason20242025!$B$3:$B$1315, "&lt;=" &amp; $A176, DataRegularSeason20242025!$D$3:$D$1315, N$1)+SUMIFS(DataRegularSeason20242025!$AB$3:$AB$1315,DataRegularSeason20242025!$B$3:$B$1315, "&lt;=" &amp; $A176, DataRegularSeason20242025!$E$3:$E$1315, N$1)</f>
        <v>58</v>
      </c>
      <c r="O176" s="2">
        <f>SUMIFS(DataRegularSeason20242025!$AA$3:$AA$1315,DataRegularSeason20242025!$B$3:$B$1315, "&lt;=" &amp; $A176, DataRegularSeason20242025!$D$3:$D$1315, O$1)+SUMIFS(DataRegularSeason20242025!$AB$3:$AB$1315,DataRegularSeason20242025!$B$3:$B$1315, "&lt;=" &amp; $A176, DataRegularSeason20242025!$E$3:$E$1315, O$1)</f>
        <v>60</v>
      </c>
      <c r="P176" s="2">
        <f>SUMIFS(DataRegularSeason20242025!$AA$3:$AA$1315,DataRegularSeason20242025!$B$3:$B$1315, "&lt;=" &amp; $A176, DataRegularSeason20242025!$D$3:$D$1315, P$1)+SUMIFS(DataRegularSeason20242025!$AB$3:$AB$1315,DataRegularSeason20242025!$B$3:$B$1315, "&lt;=" &amp; $A176, DataRegularSeason20242025!$E$3:$E$1315, P$1)</f>
        <v>53</v>
      </c>
      <c r="Q176" s="2">
        <f>SUMIFS(DataRegularSeason20242025!$AA$3:$AA$1315,DataRegularSeason20242025!$B$3:$B$1315, "&lt;=" &amp; $A176, DataRegularSeason20242025!$D$3:$D$1315, Q$1)+SUMIFS(DataRegularSeason20242025!$AB$3:$AB$1315,DataRegularSeason20242025!$B$3:$B$1315, "&lt;=" &amp; $A176, DataRegularSeason20242025!$E$3:$E$1315, Q$1)</f>
        <v>62</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49</v>
      </c>
      <c r="T176" s="2">
        <f>SUMIFS(DataRegularSeason20242025!$AA$3:$AA$1315,DataRegularSeason20242025!$B$3:$B$1315, "&lt;=" &amp; $A176, DataRegularSeason20242025!$D$3:$D$1315, T$1)+SUMIFS(DataRegularSeason20242025!$AB$3:$AB$1315,DataRegularSeason20242025!$B$3:$B$1315, "&lt;=" &amp; $A176, DataRegularSeason20242025!$E$3:$E$1315, T$1)</f>
        <v>52</v>
      </c>
      <c r="U176" s="2">
        <f>SUMIFS(DataRegularSeason20242025!$AA$3:$AA$1315,DataRegularSeason20242025!$B$3:$B$1315, "&lt;=" &amp; $A176, DataRegularSeason20242025!$D$3:$D$1315, U$1)+SUMIFS(DataRegularSeason20242025!$AB$3:$AB$1315,DataRegularSeason20242025!$B$3:$B$1315, "&lt;=" &amp; $A176, DataRegularSeason20242025!$E$3:$E$1315, U$1)</f>
        <v>54</v>
      </c>
      <c r="V176" s="2">
        <f>SUMIFS(DataRegularSeason20242025!$AA$3:$AA$1315,DataRegularSeason20242025!$B$3:$B$1315, "&lt;=" &amp; $A176, DataRegularSeason20242025!$D$3:$D$1315, V$1)+SUMIFS(DataRegularSeason20242025!$AB$3:$AB$1315,DataRegularSeason20242025!$B$3:$B$1315, "&lt;=" &amp; $A176, DataRegularSeason20242025!$E$3:$E$1315, V$1)</f>
        <v>50</v>
      </c>
      <c r="W176" s="2">
        <f>SUMIFS(DataRegularSeason20242025!$AA$3:$AA$1315,DataRegularSeason20242025!$B$3:$B$1315, "&lt;=" &amp; $A176, DataRegularSeason20242025!$D$3:$D$1315, W$1)+SUMIFS(DataRegularSeason20242025!$AB$3:$AB$1315,DataRegularSeason20242025!$B$3:$B$1315, "&lt;=" &amp; $A176, DataRegularSeason20242025!$E$3:$E$1315, W$1)</f>
        <v>48</v>
      </c>
      <c r="X176" s="2">
        <f>SUMIFS(DataRegularSeason20242025!$AA$3:$AA$1315,DataRegularSeason20242025!$B$3:$B$1315, "&lt;=" &amp; $A176, DataRegularSeason20242025!$D$3:$D$1315, X$1)+SUMIFS(DataRegularSeason20242025!$AB$3:$AB$1315,DataRegularSeason20242025!$B$3:$B$1315, "&lt;=" &amp; $A176, DataRegularSeason20242025!$E$3:$E$1315, X$1)</f>
        <v>47</v>
      </c>
      <c r="Y176" s="2">
        <f>SUMIFS(DataRegularSeason20242025!$AA$3:$AA$1315,DataRegularSeason20242025!$B$3:$B$1315, "&lt;=" &amp; $A176, DataRegularSeason20242025!$D$3:$D$1315, Y$1)+SUMIFS(DataRegularSeason20242025!$AB$3:$AB$1315,DataRegularSeason20242025!$B$3:$B$1315, "&lt;=" &amp; $A176, DataRegularSeason20242025!$E$3:$E$1315, Y$1)</f>
        <v>34</v>
      </c>
      <c r="Z176" s="2">
        <f>SUMIFS(DataRegularSeason20242025!$AA$3:$AA$1315,DataRegularSeason20242025!$B$3:$B$1315, "&lt;=" &amp; $A176, DataRegularSeason20242025!$D$3:$D$1315, Z$1)+SUMIFS(DataRegularSeason20242025!$AB$3:$AB$1315,DataRegularSeason20242025!$B$3:$B$1315, "&lt;=" &amp; $A176, DataRegularSeason20242025!$E$3:$E$1315, Z$1)</f>
        <v>50</v>
      </c>
      <c r="AA176" s="2">
        <f>SUMIFS(DataRegularSeason20242025!$AA$3:$AA$1315,DataRegularSeason20242025!$B$3:$B$1315, "&lt;=" &amp; $A176, DataRegularSeason20242025!$D$3:$D$1315, AA$1)+SUMIFS(DataRegularSeason20242025!$AB$3:$AB$1315,DataRegularSeason20242025!$B$3:$B$1315, "&lt;=" &amp; $A176, DataRegularSeason20242025!$E$3:$E$1315, AA$1)</f>
        <v>55</v>
      </c>
      <c r="AB176" s="2">
        <f>SUMIFS(DataRegularSeason20242025!$AA$3:$AA$1315,DataRegularSeason20242025!$B$3:$B$1315, "&lt;=" &amp; $A176, DataRegularSeason20242025!$D$3:$D$1315, AB$1)+SUMIFS(DataRegularSeason20242025!$AB$3:$AB$1315,DataRegularSeason20242025!$B$3:$B$1315, "&lt;=" &amp; $A176, DataRegularSeason20242025!$E$3:$E$1315, AB$1)</f>
        <v>62</v>
      </c>
      <c r="AC176" s="2">
        <f>SUMIFS(DataRegularSeason20242025!$AA$3:$AA$1315,DataRegularSeason20242025!$B$3:$B$1315, "&lt;=" &amp; $A176, DataRegularSeason20242025!$D$3:$D$1315, AC$1)+SUMIFS(DataRegularSeason20242025!$AB$3:$AB$1315,DataRegularSeason20242025!$B$3:$B$1315, "&lt;=" &amp; $A176, DataRegularSeason20242025!$E$3:$E$1315, AC$1)</f>
        <v>49</v>
      </c>
      <c r="AD176" s="2">
        <f>SUMIFS(DataRegularSeason20242025!$AA$3:$AA$1315,DataRegularSeason20242025!$B$3:$B$1315, "&lt;=" &amp; $A176, DataRegularSeason20242025!$D$3:$D$1315, AD$1)+SUMIFS(DataRegularSeason20242025!$AB$3:$AB$1315,DataRegularSeason20242025!$B$3:$B$1315, "&lt;=" &amp; $A176, DataRegularSeason20242025!$E$3:$E$1315, AD$1)</f>
        <v>50</v>
      </c>
      <c r="AE176" s="2">
        <f>SUMIFS(DataRegularSeason20242025!$AA$3:$AA$1315,DataRegularSeason20242025!$B$3:$B$1315, "&lt;=" &amp; $A176, DataRegularSeason20242025!$D$3:$D$1315, AE$1)+SUMIFS(DataRegularSeason20242025!$AB$3:$AB$1315,DataRegularSeason20242025!$B$3:$B$1315, "&lt;=" &amp; $A176, DataRegularSeason20242025!$E$3:$E$1315, AE$1)</f>
        <v>64</v>
      </c>
      <c r="AF176" s="2">
        <f>SUMIFS(DataRegularSeason20242025!$AA$3:$AA$1315,DataRegularSeason20242025!$B$3:$B$1315, "&lt;=" &amp; $A176, DataRegularSeason20242025!$D$3:$D$1315, AF$1)+SUMIFS(DataRegularSeason20242025!$AB$3:$AB$1315,DataRegularSeason20242025!$B$3:$B$1315, "&lt;=" &amp; $A176, DataRegularSeason20242025!$E$3:$E$1315, AF$1)</f>
        <v>69</v>
      </c>
      <c r="AG176" s="2">
        <f>SUMIFS(DataRegularSeason20242025!$AA$3:$AA$1315,DataRegularSeason20242025!$B$3:$B$1315, "&lt;=" &amp; $A176, DataRegularSeason20242025!$D$3:$D$1315, AG$1)+SUMIFS(DataRegularSeason20242025!$AB$3:$AB$1315,DataRegularSeason20242025!$B$3:$B$1315, "&lt;=" &amp; $A176, DataRegularSeason20242025!$E$3:$E$1315, AG$1)</f>
        <v>71</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46</v>
      </c>
      <c r="C177" s="2">
        <f>SUMIFS(DataRegularSeason20242025!$AA$3:$AA$1315,DataRegularSeason20242025!$B$3:$B$1315, "&lt;=" &amp; $A177, DataRegularSeason20242025!$D$3:$D$1315, C$1)+SUMIFS(DataRegularSeason20242025!$AB$3:$AB$1315,DataRegularSeason20242025!$B$3:$B$1315, "&lt;=" &amp; $A177, DataRegularSeason20242025!$E$3:$E$1315, C$1)</f>
        <v>56</v>
      </c>
      <c r="D177" s="2">
        <f>SUMIFS(DataRegularSeason20242025!$AA$3:$AA$1315,DataRegularSeason20242025!$B$3:$B$1315, "&lt;=" &amp; $A177, DataRegularSeason20242025!$D$3:$D$1315, D$1)+SUMIFS(DataRegularSeason20242025!$AB$3:$AB$1315,DataRegularSeason20242025!$B$3:$B$1315, "&lt;=" &amp; $A177, DataRegularSeason20242025!$E$3:$E$1315, D$1)</f>
        <v>41</v>
      </c>
      <c r="E177" s="2">
        <f>SUMIFS(DataRegularSeason20242025!$AA$3:$AA$1315,DataRegularSeason20242025!$B$3:$B$1315, "&lt;=" &amp; $A177, DataRegularSeason20242025!$D$3:$D$1315, E$1)+SUMIFS(DataRegularSeason20242025!$AB$3:$AB$1315,DataRegularSeason20242025!$B$3:$B$1315, "&lt;=" &amp; $A177, DataRegularSeason20242025!$E$3:$E$1315, E$1)</f>
        <v>64</v>
      </c>
      <c r="F177" s="2">
        <f>SUMIFS(DataRegularSeason20242025!$AA$3:$AA$1315,DataRegularSeason20242025!$B$3:$B$1315, "&lt;=" &amp; $A177, DataRegularSeason20242025!$D$3:$D$1315, F$1)+SUMIFS(DataRegularSeason20242025!$AB$3:$AB$1315,DataRegularSeason20242025!$B$3:$B$1315, "&lt;=" &amp; $A177, DataRegularSeason20242025!$E$3:$E$1315, F$1)</f>
        <v>55</v>
      </c>
      <c r="G177" s="2">
        <f>SUMIFS(DataRegularSeason20242025!$AA$3:$AA$1315,DataRegularSeason20242025!$B$3:$B$1315, "&lt;=" &amp; $A177, DataRegularSeason20242025!$D$3:$D$1315, G$1)+SUMIFS(DataRegularSeason20242025!$AB$3:$AB$1315,DataRegularSeason20242025!$B$3:$B$1315, "&lt;=" &amp; $A177, DataRegularSeason20242025!$E$3:$E$1315, G$1)</f>
        <v>55</v>
      </c>
      <c r="H177" s="2">
        <f>SUMIFS(DataRegularSeason20242025!$AA$3:$AA$1315,DataRegularSeason20242025!$B$3:$B$1315, "&lt;=" &amp; $A177, DataRegularSeason20242025!$D$3:$D$1315, H$1)+SUMIFS(DataRegularSeason20242025!$AB$3:$AB$1315,DataRegularSeason20242025!$B$3:$B$1315, "&lt;=" &amp; $A177, DataRegularSeason20242025!$E$3:$E$1315, H$1)</f>
        <v>35</v>
      </c>
      <c r="I177" s="2">
        <f>SUMIFS(DataRegularSeason20242025!$AA$3:$AA$1315,DataRegularSeason20242025!$B$3:$B$1315, "&lt;=" &amp; $A177, DataRegularSeason20242025!$D$3:$D$1315, I$1)+SUMIFS(DataRegularSeason20242025!$AB$3:$AB$1315,DataRegularSeason20242025!$B$3:$B$1315, "&lt;=" &amp; $A177, DataRegularSeason20242025!$E$3:$E$1315, I$1)</f>
        <v>58</v>
      </c>
      <c r="J177" s="2">
        <f>SUMIFS(DataRegularSeason20242025!$AA$3:$AA$1315,DataRegularSeason20242025!$B$3:$B$1315, "&lt;=" &amp; $A177, DataRegularSeason20242025!$D$3:$D$1315, J$1)+SUMIFS(DataRegularSeason20242025!$AB$3:$AB$1315,DataRegularSeason20242025!$B$3:$B$1315, "&lt;=" &amp; $A177, DataRegularSeason20242025!$E$3:$E$1315, J$1)</f>
        <v>63</v>
      </c>
      <c r="K177" s="2">
        <f>SUMIFS(DataRegularSeason20242025!$AA$3:$AA$1315,DataRegularSeason20242025!$B$3:$B$1315, "&lt;=" &amp; $A177, DataRegularSeason20242025!$D$3:$D$1315, K$1)+SUMIFS(DataRegularSeason20242025!$AB$3:$AB$1315,DataRegularSeason20242025!$B$3:$B$1315, "&lt;=" &amp; $A177, DataRegularSeason20242025!$E$3:$E$1315, K$1)</f>
        <v>51</v>
      </c>
      <c r="L177" s="2">
        <f>SUMIFS(DataRegularSeason20242025!$AA$3:$AA$1315,DataRegularSeason20242025!$B$3:$B$1315, "&lt;=" &amp; $A177, DataRegularSeason20242025!$D$3:$D$1315, L$1)+SUMIFS(DataRegularSeason20242025!$AB$3:$AB$1315,DataRegularSeason20242025!$B$3:$B$1315, "&lt;=" &amp; $A177, DataRegularSeason20242025!$E$3:$E$1315, L$1)</f>
        <v>65</v>
      </c>
      <c r="M177" s="2">
        <f>SUMIFS(DataRegularSeason20242025!$AA$3:$AA$1315,DataRegularSeason20242025!$B$3:$B$1315, "&lt;=" &amp; $A177, DataRegularSeason20242025!$D$3:$D$1315, M$1)+SUMIFS(DataRegularSeason20242025!$AB$3:$AB$1315,DataRegularSeason20242025!$B$3:$B$1315, "&lt;=" &amp; $A177, DataRegularSeason20242025!$E$3:$E$1315, M$1)</f>
        <v>59</v>
      </c>
      <c r="N177" s="2">
        <f>SUMIFS(DataRegularSeason20242025!$AA$3:$AA$1315,DataRegularSeason20242025!$B$3:$B$1315, "&lt;=" &amp; $A177, DataRegularSeason20242025!$D$3:$D$1315, N$1)+SUMIFS(DataRegularSeason20242025!$AB$3:$AB$1315,DataRegularSeason20242025!$B$3:$B$1315, "&lt;=" &amp; $A177, DataRegularSeason20242025!$E$3:$E$1315, N$1)</f>
        <v>58</v>
      </c>
      <c r="O177" s="2">
        <f>SUMIFS(DataRegularSeason20242025!$AA$3:$AA$1315,DataRegularSeason20242025!$B$3:$B$1315, "&lt;=" &amp; $A177, DataRegularSeason20242025!$D$3:$D$1315, O$1)+SUMIFS(DataRegularSeason20242025!$AB$3:$AB$1315,DataRegularSeason20242025!$B$3:$B$1315, "&lt;=" &amp; $A177, DataRegularSeason20242025!$E$3:$E$1315, O$1)</f>
        <v>60</v>
      </c>
      <c r="P177" s="2">
        <f>SUMIFS(DataRegularSeason20242025!$AA$3:$AA$1315,DataRegularSeason20242025!$B$3:$B$1315, "&lt;=" &amp; $A177, DataRegularSeason20242025!$D$3:$D$1315, P$1)+SUMIFS(DataRegularSeason20242025!$AB$3:$AB$1315,DataRegularSeason20242025!$B$3:$B$1315, "&lt;=" &amp; $A177, DataRegularSeason20242025!$E$3:$E$1315, P$1)</f>
        <v>53</v>
      </c>
      <c r="Q177" s="2">
        <f>SUMIFS(DataRegularSeason20242025!$AA$3:$AA$1315,DataRegularSeason20242025!$B$3:$B$1315, "&lt;=" &amp; $A177, DataRegularSeason20242025!$D$3:$D$1315, Q$1)+SUMIFS(DataRegularSeason20242025!$AB$3:$AB$1315,DataRegularSeason20242025!$B$3:$B$1315, "&lt;=" &amp; $A177, DataRegularSeason20242025!$E$3:$E$1315, Q$1)</f>
        <v>62</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49</v>
      </c>
      <c r="T177" s="2">
        <f>SUMIFS(DataRegularSeason20242025!$AA$3:$AA$1315,DataRegularSeason20242025!$B$3:$B$1315, "&lt;=" &amp; $A177, DataRegularSeason20242025!$D$3:$D$1315, T$1)+SUMIFS(DataRegularSeason20242025!$AB$3:$AB$1315,DataRegularSeason20242025!$B$3:$B$1315, "&lt;=" &amp; $A177, DataRegularSeason20242025!$E$3:$E$1315, T$1)</f>
        <v>52</v>
      </c>
      <c r="U177" s="2">
        <f>SUMIFS(DataRegularSeason20242025!$AA$3:$AA$1315,DataRegularSeason20242025!$B$3:$B$1315, "&lt;=" &amp; $A177, DataRegularSeason20242025!$D$3:$D$1315, U$1)+SUMIFS(DataRegularSeason20242025!$AB$3:$AB$1315,DataRegularSeason20242025!$B$3:$B$1315, "&lt;=" &amp; $A177, DataRegularSeason20242025!$E$3:$E$1315, U$1)</f>
        <v>54</v>
      </c>
      <c r="V177" s="2">
        <f>SUMIFS(DataRegularSeason20242025!$AA$3:$AA$1315,DataRegularSeason20242025!$B$3:$B$1315, "&lt;=" &amp; $A177, DataRegularSeason20242025!$D$3:$D$1315, V$1)+SUMIFS(DataRegularSeason20242025!$AB$3:$AB$1315,DataRegularSeason20242025!$B$3:$B$1315, "&lt;=" &amp; $A177, DataRegularSeason20242025!$E$3:$E$1315, V$1)</f>
        <v>50</v>
      </c>
      <c r="W177" s="2">
        <f>SUMIFS(DataRegularSeason20242025!$AA$3:$AA$1315,DataRegularSeason20242025!$B$3:$B$1315, "&lt;=" &amp; $A177, DataRegularSeason20242025!$D$3:$D$1315, W$1)+SUMIFS(DataRegularSeason20242025!$AB$3:$AB$1315,DataRegularSeason20242025!$B$3:$B$1315, "&lt;=" &amp; $A177, DataRegularSeason20242025!$E$3:$E$1315, W$1)</f>
        <v>48</v>
      </c>
      <c r="X177" s="2">
        <f>SUMIFS(DataRegularSeason20242025!$AA$3:$AA$1315,DataRegularSeason20242025!$B$3:$B$1315, "&lt;=" &amp; $A177, DataRegularSeason20242025!$D$3:$D$1315, X$1)+SUMIFS(DataRegularSeason20242025!$AB$3:$AB$1315,DataRegularSeason20242025!$B$3:$B$1315, "&lt;=" &amp; $A177, DataRegularSeason20242025!$E$3:$E$1315, X$1)</f>
        <v>47</v>
      </c>
      <c r="Y177" s="2">
        <f>SUMIFS(DataRegularSeason20242025!$AA$3:$AA$1315,DataRegularSeason20242025!$B$3:$B$1315, "&lt;=" &amp; $A177, DataRegularSeason20242025!$D$3:$D$1315, Y$1)+SUMIFS(DataRegularSeason20242025!$AB$3:$AB$1315,DataRegularSeason20242025!$B$3:$B$1315, "&lt;=" &amp; $A177, DataRegularSeason20242025!$E$3:$E$1315, Y$1)</f>
        <v>34</v>
      </c>
      <c r="Z177" s="2">
        <f>SUMIFS(DataRegularSeason20242025!$AA$3:$AA$1315,DataRegularSeason20242025!$B$3:$B$1315, "&lt;=" &amp; $A177, DataRegularSeason20242025!$D$3:$D$1315, Z$1)+SUMIFS(DataRegularSeason20242025!$AB$3:$AB$1315,DataRegularSeason20242025!$B$3:$B$1315, "&lt;=" &amp; $A177, DataRegularSeason20242025!$E$3:$E$1315, Z$1)</f>
        <v>50</v>
      </c>
      <c r="AA177" s="2">
        <f>SUMIFS(DataRegularSeason20242025!$AA$3:$AA$1315,DataRegularSeason20242025!$B$3:$B$1315, "&lt;=" &amp; $A177, DataRegularSeason20242025!$D$3:$D$1315, AA$1)+SUMIFS(DataRegularSeason20242025!$AB$3:$AB$1315,DataRegularSeason20242025!$B$3:$B$1315, "&lt;=" &amp; $A177, DataRegularSeason20242025!$E$3:$E$1315, AA$1)</f>
        <v>55</v>
      </c>
      <c r="AB177" s="2">
        <f>SUMIFS(DataRegularSeason20242025!$AA$3:$AA$1315,DataRegularSeason20242025!$B$3:$B$1315, "&lt;=" &amp; $A177, DataRegularSeason20242025!$D$3:$D$1315, AB$1)+SUMIFS(DataRegularSeason20242025!$AB$3:$AB$1315,DataRegularSeason20242025!$B$3:$B$1315, "&lt;=" &amp; $A177, DataRegularSeason20242025!$E$3:$E$1315, AB$1)</f>
        <v>62</v>
      </c>
      <c r="AC177" s="2">
        <f>SUMIFS(DataRegularSeason20242025!$AA$3:$AA$1315,DataRegularSeason20242025!$B$3:$B$1315, "&lt;=" &amp; $A177, DataRegularSeason20242025!$D$3:$D$1315, AC$1)+SUMIFS(DataRegularSeason20242025!$AB$3:$AB$1315,DataRegularSeason20242025!$B$3:$B$1315, "&lt;=" &amp; $A177, DataRegularSeason20242025!$E$3:$E$1315, AC$1)</f>
        <v>49</v>
      </c>
      <c r="AD177" s="2">
        <f>SUMIFS(DataRegularSeason20242025!$AA$3:$AA$1315,DataRegularSeason20242025!$B$3:$B$1315, "&lt;=" &amp; $A177, DataRegularSeason20242025!$D$3:$D$1315, AD$1)+SUMIFS(DataRegularSeason20242025!$AB$3:$AB$1315,DataRegularSeason20242025!$B$3:$B$1315, "&lt;=" &amp; $A177, DataRegularSeason20242025!$E$3:$E$1315, AD$1)</f>
        <v>50</v>
      </c>
      <c r="AE177" s="2">
        <f>SUMIFS(DataRegularSeason20242025!$AA$3:$AA$1315,DataRegularSeason20242025!$B$3:$B$1315, "&lt;=" &amp; $A177, DataRegularSeason20242025!$D$3:$D$1315, AE$1)+SUMIFS(DataRegularSeason20242025!$AB$3:$AB$1315,DataRegularSeason20242025!$B$3:$B$1315, "&lt;=" &amp; $A177, DataRegularSeason20242025!$E$3:$E$1315, AE$1)</f>
        <v>64</v>
      </c>
      <c r="AF177" s="2">
        <f>SUMIFS(DataRegularSeason20242025!$AA$3:$AA$1315,DataRegularSeason20242025!$B$3:$B$1315, "&lt;=" &amp; $A177, DataRegularSeason20242025!$D$3:$D$1315, AF$1)+SUMIFS(DataRegularSeason20242025!$AB$3:$AB$1315,DataRegularSeason20242025!$B$3:$B$1315, "&lt;=" &amp; $A177, DataRegularSeason20242025!$E$3:$E$1315, AF$1)</f>
        <v>69</v>
      </c>
      <c r="AG177" s="2">
        <f>SUMIFS(DataRegularSeason20242025!$AA$3:$AA$1315,DataRegularSeason20242025!$B$3:$B$1315, "&lt;=" &amp; $A177, DataRegularSeason20242025!$D$3:$D$1315, AG$1)+SUMIFS(DataRegularSeason20242025!$AB$3:$AB$1315,DataRegularSeason20242025!$B$3:$B$1315, "&lt;=" &amp; $A177, DataRegularSeason20242025!$E$3:$E$1315, AG$1)</f>
        <v>71</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46</v>
      </c>
      <c r="C178" s="2">
        <f>SUMIFS(DataRegularSeason20242025!$AA$3:$AA$1315,DataRegularSeason20242025!$B$3:$B$1315, "&lt;=" &amp; $A178, DataRegularSeason20242025!$D$3:$D$1315, C$1)+SUMIFS(DataRegularSeason20242025!$AB$3:$AB$1315,DataRegularSeason20242025!$B$3:$B$1315, "&lt;=" &amp; $A178, DataRegularSeason20242025!$E$3:$E$1315, C$1)</f>
        <v>56</v>
      </c>
      <c r="D178" s="2">
        <f>SUMIFS(DataRegularSeason20242025!$AA$3:$AA$1315,DataRegularSeason20242025!$B$3:$B$1315, "&lt;=" &amp; $A178, DataRegularSeason20242025!$D$3:$D$1315, D$1)+SUMIFS(DataRegularSeason20242025!$AB$3:$AB$1315,DataRegularSeason20242025!$B$3:$B$1315, "&lt;=" &amp; $A178, DataRegularSeason20242025!$E$3:$E$1315, D$1)</f>
        <v>41</v>
      </c>
      <c r="E178" s="2">
        <f>SUMIFS(DataRegularSeason20242025!$AA$3:$AA$1315,DataRegularSeason20242025!$B$3:$B$1315, "&lt;=" &amp; $A178, DataRegularSeason20242025!$D$3:$D$1315, E$1)+SUMIFS(DataRegularSeason20242025!$AB$3:$AB$1315,DataRegularSeason20242025!$B$3:$B$1315, "&lt;=" &amp; $A178, DataRegularSeason20242025!$E$3:$E$1315, E$1)</f>
        <v>64</v>
      </c>
      <c r="F178" s="2">
        <f>SUMIFS(DataRegularSeason20242025!$AA$3:$AA$1315,DataRegularSeason20242025!$B$3:$B$1315, "&lt;=" &amp; $A178, DataRegularSeason20242025!$D$3:$D$1315, F$1)+SUMIFS(DataRegularSeason20242025!$AB$3:$AB$1315,DataRegularSeason20242025!$B$3:$B$1315, "&lt;=" &amp; $A178, DataRegularSeason20242025!$E$3:$E$1315, F$1)</f>
        <v>55</v>
      </c>
      <c r="G178" s="2">
        <f>SUMIFS(DataRegularSeason20242025!$AA$3:$AA$1315,DataRegularSeason20242025!$B$3:$B$1315, "&lt;=" &amp; $A178, DataRegularSeason20242025!$D$3:$D$1315, G$1)+SUMIFS(DataRegularSeason20242025!$AB$3:$AB$1315,DataRegularSeason20242025!$B$3:$B$1315, "&lt;=" &amp; $A178, DataRegularSeason20242025!$E$3:$E$1315, G$1)</f>
        <v>55</v>
      </c>
      <c r="H178" s="2">
        <f>SUMIFS(DataRegularSeason20242025!$AA$3:$AA$1315,DataRegularSeason20242025!$B$3:$B$1315, "&lt;=" &amp; $A178, DataRegularSeason20242025!$D$3:$D$1315, H$1)+SUMIFS(DataRegularSeason20242025!$AB$3:$AB$1315,DataRegularSeason20242025!$B$3:$B$1315, "&lt;=" &amp; $A178, DataRegularSeason20242025!$E$3:$E$1315, H$1)</f>
        <v>35</v>
      </c>
      <c r="I178" s="2">
        <f>SUMIFS(DataRegularSeason20242025!$AA$3:$AA$1315,DataRegularSeason20242025!$B$3:$B$1315, "&lt;=" &amp; $A178, DataRegularSeason20242025!$D$3:$D$1315, I$1)+SUMIFS(DataRegularSeason20242025!$AB$3:$AB$1315,DataRegularSeason20242025!$B$3:$B$1315, "&lt;=" &amp; $A178, DataRegularSeason20242025!$E$3:$E$1315, I$1)</f>
        <v>58</v>
      </c>
      <c r="J178" s="2">
        <f>SUMIFS(DataRegularSeason20242025!$AA$3:$AA$1315,DataRegularSeason20242025!$B$3:$B$1315, "&lt;=" &amp; $A178, DataRegularSeason20242025!$D$3:$D$1315, J$1)+SUMIFS(DataRegularSeason20242025!$AB$3:$AB$1315,DataRegularSeason20242025!$B$3:$B$1315, "&lt;=" &amp; $A178, DataRegularSeason20242025!$E$3:$E$1315, J$1)</f>
        <v>63</v>
      </c>
      <c r="K178" s="2">
        <f>SUMIFS(DataRegularSeason20242025!$AA$3:$AA$1315,DataRegularSeason20242025!$B$3:$B$1315, "&lt;=" &amp; $A178, DataRegularSeason20242025!$D$3:$D$1315, K$1)+SUMIFS(DataRegularSeason20242025!$AB$3:$AB$1315,DataRegularSeason20242025!$B$3:$B$1315, "&lt;=" &amp; $A178, DataRegularSeason20242025!$E$3:$E$1315, K$1)</f>
        <v>51</v>
      </c>
      <c r="L178" s="2">
        <f>SUMIFS(DataRegularSeason20242025!$AA$3:$AA$1315,DataRegularSeason20242025!$B$3:$B$1315, "&lt;=" &amp; $A178, DataRegularSeason20242025!$D$3:$D$1315, L$1)+SUMIFS(DataRegularSeason20242025!$AB$3:$AB$1315,DataRegularSeason20242025!$B$3:$B$1315, "&lt;=" &amp; $A178, DataRegularSeason20242025!$E$3:$E$1315, L$1)</f>
        <v>65</v>
      </c>
      <c r="M178" s="2">
        <f>SUMIFS(DataRegularSeason20242025!$AA$3:$AA$1315,DataRegularSeason20242025!$B$3:$B$1315, "&lt;=" &amp; $A178, DataRegularSeason20242025!$D$3:$D$1315, M$1)+SUMIFS(DataRegularSeason20242025!$AB$3:$AB$1315,DataRegularSeason20242025!$B$3:$B$1315, "&lt;=" &amp; $A178, DataRegularSeason20242025!$E$3:$E$1315, M$1)</f>
        <v>59</v>
      </c>
      <c r="N178" s="2">
        <f>SUMIFS(DataRegularSeason20242025!$AA$3:$AA$1315,DataRegularSeason20242025!$B$3:$B$1315, "&lt;=" &amp; $A178, DataRegularSeason20242025!$D$3:$D$1315, N$1)+SUMIFS(DataRegularSeason20242025!$AB$3:$AB$1315,DataRegularSeason20242025!$B$3:$B$1315, "&lt;=" &amp; $A178, DataRegularSeason20242025!$E$3:$E$1315, N$1)</f>
        <v>58</v>
      </c>
      <c r="O178" s="2">
        <f>SUMIFS(DataRegularSeason20242025!$AA$3:$AA$1315,DataRegularSeason20242025!$B$3:$B$1315, "&lt;=" &amp; $A178, DataRegularSeason20242025!$D$3:$D$1315, O$1)+SUMIFS(DataRegularSeason20242025!$AB$3:$AB$1315,DataRegularSeason20242025!$B$3:$B$1315, "&lt;=" &amp; $A178, DataRegularSeason20242025!$E$3:$E$1315, O$1)</f>
        <v>60</v>
      </c>
      <c r="P178" s="2">
        <f>SUMIFS(DataRegularSeason20242025!$AA$3:$AA$1315,DataRegularSeason20242025!$B$3:$B$1315, "&lt;=" &amp; $A178, DataRegularSeason20242025!$D$3:$D$1315, P$1)+SUMIFS(DataRegularSeason20242025!$AB$3:$AB$1315,DataRegularSeason20242025!$B$3:$B$1315, "&lt;=" &amp; $A178, DataRegularSeason20242025!$E$3:$E$1315, P$1)</f>
        <v>53</v>
      </c>
      <c r="Q178" s="2">
        <f>SUMIFS(DataRegularSeason20242025!$AA$3:$AA$1315,DataRegularSeason20242025!$B$3:$B$1315, "&lt;=" &amp; $A178, DataRegularSeason20242025!$D$3:$D$1315, Q$1)+SUMIFS(DataRegularSeason20242025!$AB$3:$AB$1315,DataRegularSeason20242025!$B$3:$B$1315, "&lt;=" &amp; $A178, DataRegularSeason20242025!$E$3:$E$1315, Q$1)</f>
        <v>62</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49</v>
      </c>
      <c r="T178" s="2">
        <f>SUMIFS(DataRegularSeason20242025!$AA$3:$AA$1315,DataRegularSeason20242025!$B$3:$B$1315, "&lt;=" &amp; $A178, DataRegularSeason20242025!$D$3:$D$1315, T$1)+SUMIFS(DataRegularSeason20242025!$AB$3:$AB$1315,DataRegularSeason20242025!$B$3:$B$1315, "&lt;=" &amp; $A178, DataRegularSeason20242025!$E$3:$E$1315, T$1)</f>
        <v>52</v>
      </c>
      <c r="U178" s="2">
        <f>SUMIFS(DataRegularSeason20242025!$AA$3:$AA$1315,DataRegularSeason20242025!$B$3:$B$1315, "&lt;=" &amp; $A178, DataRegularSeason20242025!$D$3:$D$1315, U$1)+SUMIFS(DataRegularSeason20242025!$AB$3:$AB$1315,DataRegularSeason20242025!$B$3:$B$1315, "&lt;=" &amp; $A178, DataRegularSeason20242025!$E$3:$E$1315, U$1)</f>
        <v>54</v>
      </c>
      <c r="V178" s="2">
        <f>SUMIFS(DataRegularSeason20242025!$AA$3:$AA$1315,DataRegularSeason20242025!$B$3:$B$1315, "&lt;=" &amp; $A178, DataRegularSeason20242025!$D$3:$D$1315, V$1)+SUMIFS(DataRegularSeason20242025!$AB$3:$AB$1315,DataRegularSeason20242025!$B$3:$B$1315, "&lt;=" &amp; $A178, DataRegularSeason20242025!$E$3:$E$1315, V$1)</f>
        <v>50</v>
      </c>
      <c r="W178" s="2">
        <f>SUMIFS(DataRegularSeason20242025!$AA$3:$AA$1315,DataRegularSeason20242025!$B$3:$B$1315, "&lt;=" &amp; $A178, DataRegularSeason20242025!$D$3:$D$1315, W$1)+SUMIFS(DataRegularSeason20242025!$AB$3:$AB$1315,DataRegularSeason20242025!$B$3:$B$1315, "&lt;=" &amp; $A178, DataRegularSeason20242025!$E$3:$E$1315, W$1)</f>
        <v>48</v>
      </c>
      <c r="X178" s="2">
        <f>SUMIFS(DataRegularSeason20242025!$AA$3:$AA$1315,DataRegularSeason20242025!$B$3:$B$1315, "&lt;=" &amp; $A178, DataRegularSeason20242025!$D$3:$D$1315, X$1)+SUMIFS(DataRegularSeason20242025!$AB$3:$AB$1315,DataRegularSeason20242025!$B$3:$B$1315, "&lt;=" &amp; $A178, DataRegularSeason20242025!$E$3:$E$1315, X$1)</f>
        <v>47</v>
      </c>
      <c r="Y178" s="2">
        <f>SUMIFS(DataRegularSeason20242025!$AA$3:$AA$1315,DataRegularSeason20242025!$B$3:$B$1315, "&lt;=" &amp; $A178, DataRegularSeason20242025!$D$3:$D$1315, Y$1)+SUMIFS(DataRegularSeason20242025!$AB$3:$AB$1315,DataRegularSeason20242025!$B$3:$B$1315, "&lt;=" &amp; $A178, DataRegularSeason20242025!$E$3:$E$1315, Y$1)</f>
        <v>34</v>
      </c>
      <c r="Z178" s="2">
        <f>SUMIFS(DataRegularSeason20242025!$AA$3:$AA$1315,DataRegularSeason20242025!$B$3:$B$1315, "&lt;=" &amp; $A178, DataRegularSeason20242025!$D$3:$D$1315, Z$1)+SUMIFS(DataRegularSeason20242025!$AB$3:$AB$1315,DataRegularSeason20242025!$B$3:$B$1315, "&lt;=" &amp; $A178, DataRegularSeason20242025!$E$3:$E$1315, Z$1)</f>
        <v>50</v>
      </c>
      <c r="AA178" s="2">
        <f>SUMIFS(DataRegularSeason20242025!$AA$3:$AA$1315,DataRegularSeason20242025!$B$3:$B$1315, "&lt;=" &amp; $A178, DataRegularSeason20242025!$D$3:$D$1315, AA$1)+SUMIFS(DataRegularSeason20242025!$AB$3:$AB$1315,DataRegularSeason20242025!$B$3:$B$1315, "&lt;=" &amp; $A178, DataRegularSeason20242025!$E$3:$E$1315, AA$1)</f>
        <v>55</v>
      </c>
      <c r="AB178" s="2">
        <f>SUMIFS(DataRegularSeason20242025!$AA$3:$AA$1315,DataRegularSeason20242025!$B$3:$B$1315, "&lt;=" &amp; $A178, DataRegularSeason20242025!$D$3:$D$1315, AB$1)+SUMIFS(DataRegularSeason20242025!$AB$3:$AB$1315,DataRegularSeason20242025!$B$3:$B$1315, "&lt;=" &amp; $A178, DataRegularSeason20242025!$E$3:$E$1315, AB$1)</f>
        <v>62</v>
      </c>
      <c r="AC178" s="2">
        <f>SUMIFS(DataRegularSeason20242025!$AA$3:$AA$1315,DataRegularSeason20242025!$B$3:$B$1315, "&lt;=" &amp; $A178, DataRegularSeason20242025!$D$3:$D$1315, AC$1)+SUMIFS(DataRegularSeason20242025!$AB$3:$AB$1315,DataRegularSeason20242025!$B$3:$B$1315, "&lt;=" &amp; $A178, DataRegularSeason20242025!$E$3:$E$1315, AC$1)</f>
        <v>49</v>
      </c>
      <c r="AD178" s="2">
        <f>SUMIFS(DataRegularSeason20242025!$AA$3:$AA$1315,DataRegularSeason20242025!$B$3:$B$1315, "&lt;=" &amp; $A178, DataRegularSeason20242025!$D$3:$D$1315, AD$1)+SUMIFS(DataRegularSeason20242025!$AB$3:$AB$1315,DataRegularSeason20242025!$B$3:$B$1315, "&lt;=" &amp; $A178, DataRegularSeason20242025!$E$3:$E$1315, AD$1)</f>
        <v>50</v>
      </c>
      <c r="AE178" s="2">
        <f>SUMIFS(DataRegularSeason20242025!$AA$3:$AA$1315,DataRegularSeason20242025!$B$3:$B$1315, "&lt;=" &amp; $A178, DataRegularSeason20242025!$D$3:$D$1315, AE$1)+SUMIFS(DataRegularSeason20242025!$AB$3:$AB$1315,DataRegularSeason20242025!$B$3:$B$1315, "&lt;=" &amp; $A178, DataRegularSeason20242025!$E$3:$E$1315, AE$1)</f>
        <v>64</v>
      </c>
      <c r="AF178" s="2">
        <f>SUMIFS(DataRegularSeason20242025!$AA$3:$AA$1315,DataRegularSeason20242025!$B$3:$B$1315, "&lt;=" &amp; $A178, DataRegularSeason20242025!$D$3:$D$1315, AF$1)+SUMIFS(DataRegularSeason20242025!$AB$3:$AB$1315,DataRegularSeason20242025!$B$3:$B$1315, "&lt;=" &amp; $A178, DataRegularSeason20242025!$E$3:$E$1315, AF$1)</f>
        <v>69</v>
      </c>
      <c r="AG178" s="2">
        <f>SUMIFS(DataRegularSeason20242025!$AA$3:$AA$1315,DataRegularSeason20242025!$B$3:$B$1315, "&lt;=" &amp; $A178, DataRegularSeason20242025!$D$3:$D$1315, AG$1)+SUMIFS(DataRegularSeason20242025!$AB$3:$AB$1315,DataRegularSeason20242025!$B$3:$B$1315, "&lt;=" &amp; $A178, DataRegularSeason20242025!$E$3:$E$1315, AG$1)</f>
        <v>71</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46</v>
      </c>
      <c r="C179" s="2">
        <f>SUMIFS(DataRegularSeason20242025!$AA$3:$AA$1315,DataRegularSeason20242025!$B$3:$B$1315, "&lt;=" &amp; $A179, DataRegularSeason20242025!$D$3:$D$1315, C$1)+SUMIFS(DataRegularSeason20242025!$AB$3:$AB$1315,DataRegularSeason20242025!$B$3:$B$1315, "&lt;=" &amp; $A179, DataRegularSeason20242025!$E$3:$E$1315, C$1)</f>
        <v>56</v>
      </c>
      <c r="D179" s="2">
        <f>SUMIFS(DataRegularSeason20242025!$AA$3:$AA$1315,DataRegularSeason20242025!$B$3:$B$1315, "&lt;=" &amp; $A179, DataRegularSeason20242025!$D$3:$D$1315, D$1)+SUMIFS(DataRegularSeason20242025!$AB$3:$AB$1315,DataRegularSeason20242025!$B$3:$B$1315, "&lt;=" &amp; $A179, DataRegularSeason20242025!$E$3:$E$1315, D$1)</f>
        <v>41</v>
      </c>
      <c r="E179" s="2">
        <f>SUMIFS(DataRegularSeason20242025!$AA$3:$AA$1315,DataRegularSeason20242025!$B$3:$B$1315, "&lt;=" &amp; $A179, DataRegularSeason20242025!$D$3:$D$1315, E$1)+SUMIFS(DataRegularSeason20242025!$AB$3:$AB$1315,DataRegularSeason20242025!$B$3:$B$1315, "&lt;=" &amp; $A179, DataRegularSeason20242025!$E$3:$E$1315, E$1)</f>
        <v>64</v>
      </c>
      <c r="F179" s="2">
        <f>SUMIFS(DataRegularSeason20242025!$AA$3:$AA$1315,DataRegularSeason20242025!$B$3:$B$1315, "&lt;=" &amp; $A179, DataRegularSeason20242025!$D$3:$D$1315, F$1)+SUMIFS(DataRegularSeason20242025!$AB$3:$AB$1315,DataRegularSeason20242025!$B$3:$B$1315, "&lt;=" &amp; $A179, DataRegularSeason20242025!$E$3:$E$1315, F$1)</f>
        <v>55</v>
      </c>
      <c r="G179" s="2">
        <f>SUMIFS(DataRegularSeason20242025!$AA$3:$AA$1315,DataRegularSeason20242025!$B$3:$B$1315, "&lt;=" &amp; $A179, DataRegularSeason20242025!$D$3:$D$1315, G$1)+SUMIFS(DataRegularSeason20242025!$AB$3:$AB$1315,DataRegularSeason20242025!$B$3:$B$1315, "&lt;=" &amp; $A179, DataRegularSeason20242025!$E$3:$E$1315, G$1)</f>
        <v>55</v>
      </c>
      <c r="H179" s="2">
        <f>SUMIFS(DataRegularSeason20242025!$AA$3:$AA$1315,DataRegularSeason20242025!$B$3:$B$1315, "&lt;=" &amp; $A179, DataRegularSeason20242025!$D$3:$D$1315, H$1)+SUMIFS(DataRegularSeason20242025!$AB$3:$AB$1315,DataRegularSeason20242025!$B$3:$B$1315, "&lt;=" &amp; $A179, DataRegularSeason20242025!$E$3:$E$1315, H$1)</f>
        <v>35</v>
      </c>
      <c r="I179" s="2">
        <f>SUMIFS(DataRegularSeason20242025!$AA$3:$AA$1315,DataRegularSeason20242025!$B$3:$B$1315, "&lt;=" &amp; $A179, DataRegularSeason20242025!$D$3:$D$1315, I$1)+SUMIFS(DataRegularSeason20242025!$AB$3:$AB$1315,DataRegularSeason20242025!$B$3:$B$1315, "&lt;=" &amp; $A179, DataRegularSeason20242025!$E$3:$E$1315, I$1)</f>
        <v>58</v>
      </c>
      <c r="J179" s="2">
        <f>SUMIFS(DataRegularSeason20242025!$AA$3:$AA$1315,DataRegularSeason20242025!$B$3:$B$1315, "&lt;=" &amp; $A179, DataRegularSeason20242025!$D$3:$D$1315, J$1)+SUMIFS(DataRegularSeason20242025!$AB$3:$AB$1315,DataRegularSeason20242025!$B$3:$B$1315, "&lt;=" &amp; $A179, DataRegularSeason20242025!$E$3:$E$1315, J$1)</f>
        <v>63</v>
      </c>
      <c r="K179" s="2">
        <f>SUMIFS(DataRegularSeason20242025!$AA$3:$AA$1315,DataRegularSeason20242025!$B$3:$B$1315, "&lt;=" &amp; $A179, DataRegularSeason20242025!$D$3:$D$1315, K$1)+SUMIFS(DataRegularSeason20242025!$AB$3:$AB$1315,DataRegularSeason20242025!$B$3:$B$1315, "&lt;=" &amp; $A179, DataRegularSeason20242025!$E$3:$E$1315, K$1)</f>
        <v>51</v>
      </c>
      <c r="L179" s="2">
        <f>SUMIFS(DataRegularSeason20242025!$AA$3:$AA$1315,DataRegularSeason20242025!$B$3:$B$1315, "&lt;=" &amp; $A179, DataRegularSeason20242025!$D$3:$D$1315, L$1)+SUMIFS(DataRegularSeason20242025!$AB$3:$AB$1315,DataRegularSeason20242025!$B$3:$B$1315, "&lt;=" &amp; $A179, DataRegularSeason20242025!$E$3:$E$1315, L$1)</f>
        <v>65</v>
      </c>
      <c r="M179" s="2">
        <f>SUMIFS(DataRegularSeason20242025!$AA$3:$AA$1315,DataRegularSeason20242025!$B$3:$B$1315, "&lt;=" &amp; $A179, DataRegularSeason20242025!$D$3:$D$1315, M$1)+SUMIFS(DataRegularSeason20242025!$AB$3:$AB$1315,DataRegularSeason20242025!$B$3:$B$1315, "&lt;=" &amp; $A179, DataRegularSeason20242025!$E$3:$E$1315, M$1)</f>
        <v>59</v>
      </c>
      <c r="N179" s="2">
        <f>SUMIFS(DataRegularSeason20242025!$AA$3:$AA$1315,DataRegularSeason20242025!$B$3:$B$1315, "&lt;=" &amp; $A179, DataRegularSeason20242025!$D$3:$D$1315, N$1)+SUMIFS(DataRegularSeason20242025!$AB$3:$AB$1315,DataRegularSeason20242025!$B$3:$B$1315, "&lt;=" &amp; $A179, DataRegularSeason20242025!$E$3:$E$1315, N$1)</f>
        <v>58</v>
      </c>
      <c r="O179" s="2">
        <f>SUMIFS(DataRegularSeason20242025!$AA$3:$AA$1315,DataRegularSeason20242025!$B$3:$B$1315, "&lt;=" &amp; $A179, DataRegularSeason20242025!$D$3:$D$1315, O$1)+SUMIFS(DataRegularSeason20242025!$AB$3:$AB$1315,DataRegularSeason20242025!$B$3:$B$1315, "&lt;=" &amp; $A179, DataRegularSeason20242025!$E$3:$E$1315, O$1)</f>
        <v>60</v>
      </c>
      <c r="P179" s="2">
        <f>SUMIFS(DataRegularSeason20242025!$AA$3:$AA$1315,DataRegularSeason20242025!$B$3:$B$1315, "&lt;=" &amp; $A179, DataRegularSeason20242025!$D$3:$D$1315, P$1)+SUMIFS(DataRegularSeason20242025!$AB$3:$AB$1315,DataRegularSeason20242025!$B$3:$B$1315, "&lt;=" &amp; $A179, DataRegularSeason20242025!$E$3:$E$1315, P$1)</f>
        <v>53</v>
      </c>
      <c r="Q179" s="2">
        <f>SUMIFS(DataRegularSeason20242025!$AA$3:$AA$1315,DataRegularSeason20242025!$B$3:$B$1315, "&lt;=" &amp; $A179, DataRegularSeason20242025!$D$3:$D$1315, Q$1)+SUMIFS(DataRegularSeason20242025!$AB$3:$AB$1315,DataRegularSeason20242025!$B$3:$B$1315, "&lt;=" &amp; $A179, DataRegularSeason20242025!$E$3:$E$1315, Q$1)</f>
        <v>62</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49</v>
      </c>
      <c r="T179" s="2">
        <f>SUMIFS(DataRegularSeason20242025!$AA$3:$AA$1315,DataRegularSeason20242025!$B$3:$B$1315, "&lt;=" &amp; $A179, DataRegularSeason20242025!$D$3:$D$1315, T$1)+SUMIFS(DataRegularSeason20242025!$AB$3:$AB$1315,DataRegularSeason20242025!$B$3:$B$1315, "&lt;=" &amp; $A179, DataRegularSeason20242025!$E$3:$E$1315, T$1)</f>
        <v>52</v>
      </c>
      <c r="U179" s="2">
        <f>SUMIFS(DataRegularSeason20242025!$AA$3:$AA$1315,DataRegularSeason20242025!$B$3:$B$1315, "&lt;=" &amp; $A179, DataRegularSeason20242025!$D$3:$D$1315, U$1)+SUMIFS(DataRegularSeason20242025!$AB$3:$AB$1315,DataRegularSeason20242025!$B$3:$B$1315, "&lt;=" &amp; $A179, DataRegularSeason20242025!$E$3:$E$1315, U$1)</f>
        <v>54</v>
      </c>
      <c r="V179" s="2">
        <f>SUMIFS(DataRegularSeason20242025!$AA$3:$AA$1315,DataRegularSeason20242025!$B$3:$B$1315, "&lt;=" &amp; $A179, DataRegularSeason20242025!$D$3:$D$1315, V$1)+SUMIFS(DataRegularSeason20242025!$AB$3:$AB$1315,DataRegularSeason20242025!$B$3:$B$1315, "&lt;=" &amp; $A179, DataRegularSeason20242025!$E$3:$E$1315, V$1)</f>
        <v>50</v>
      </c>
      <c r="W179" s="2">
        <f>SUMIFS(DataRegularSeason20242025!$AA$3:$AA$1315,DataRegularSeason20242025!$B$3:$B$1315, "&lt;=" &amp; $A179, DataRegularSeason20242025!$D$3:$D$1315, W$1)+SUMIFS(DataRegularSeason20242025!$AB$3:$AB$1315,DataRegularSeason20242025!$B$3:$B$1315, "&lt;=" &amp; $A179, DataRegularSeason20242025!$E$3:$E$1315, W$1)</f>
        <v>48</v>
      </c>
      <c r="X179" s="2">
        <f>SUMIFS(DataRegularSeason20242025!$AA$3:$AA$1315,DataRegularSeason20242025!$B$3:$B$1315, "&lt;=" &amp; $A179, DataRegularSeason20242025!$D$3:$D$1315, X$1)+SUMIFS(DataRegularSeason20242025!$AB$3:$AB$1315,DataRegularSeason20242025!$B$3:$B$1315, "&lt;=" &amp; $A179, DataRegularSeason20242025!$E$3:$E$1315, X$1)</f>
        <v>47</v>
      </c>
      <c r="Y179" s="2">
        <f>SUMIFS(DataRegularSeason20242025!$AA$3:$AA$1315,DataRegularSeason20242025!$B$3:$B$1315, "&lt;=" &amp; $A179, DataRegularSeason20242025!$D$3:$D$1315, Y$1)+SUMIFS(DataRegularSeason20242025!$AB$3:$AB$1315,DataRegularSeason20242025!$B$3:$B$1315, "&lt;=" &amp; $A179, DataRegularSeason20242025!$E$3:$E$1315, Y$1)</f>
        <v>34</v>
      </c>
      <c r="Z179" s="2">
        <f>SUMIFS(DataRegularSeason20242025!$AA$3:$AA$1315,DataRegularSeason20242025!$B$3:$B$1315, "&lt;=" &amp; $A179, DataRegularSeason20242025!$D$3:$D$1315, Z$1)+SUMIFS(DataRegularSeason20242025!$AB$3:$AB$1315,DataRegularSeason20242025!$B$3:$B$1315, "&lt;=" &amp; $A179, DataRegularSeason20242025!$E$3:$E$1315, Z$1)</f>
        <v>50</v>
      </c>
      <c r="AA179" s="2">
        <f>SUMIFS(DataRegularSeason20242025!$AA$3:$AA$1315,DataRegularSeason20242025!$B$3:$B$1315, "&lt;=" &amp; $A179, DataRegularSeason20242025!$D$3:$D$1315, AA$1)+SUMIFS(DataRegularSeason20242025!$AB$3:$AB$1315,DataRegularSeason20242025!$B$3:$B$1315, "&lt;=" &amp; $A179, DataRegularSeason20242025!$E$3:$E$1315, AA$1)</f>
        <v>55</v>
      </c>
      <c r="AB179" s="2">
        <f>SUMIFS(DataRegularSeason20242025!$AA$3:$AA$1315,DataRegularSeason20242025!$B$3:$B$1315, "&lt;=" &amp; $A179, DataRegularSeason20242025!$D$3:$D$1315, AB$1)+SUMIFS(DataRegularSeason20242025!$AB$3:$AB$1315,DataRegularSeason20242025!$B$3:$B$1315, "&lt;=" &amp; $A179, DataRegularSeason20242025!$E$3:$E$1315, AB$1)</f>
        <v>62</v>
      </c>
      <c r="AC179" s="2">
        <f>SUMIFS(DataRegularSeason20242025!$AA$3:$AA$1315,DataRegularSeason20242025!$B$3:$B$1315, "&lt;=" &amp; $A179, DataRegularSeason20242025!$D$3:$D$1315, AC$1)+SUMIFS(DataRegularSeason20242025!$AB$3:$AB$1315,DataRegularSeason20242025!$B$3:$B$1315, "&lt;=" &amp; $A179, DataRegularSeason20242025!$E$3:$E$1315, AC$1)</f>
        <v>49</v>
      </c>
      <c r="AD179" s="2">
        <f>SUMIFS(DataRegularSeason20242025!$AA$3:$AA$1315,DataRegularSeason20242025!$B$3:$B$1315, "&lt;=" &amp; $A179, DataRegularSeason20242025!$D$3:$D$1315, AD$1)+SUMIFS(DataRegularSeason20242025!$AB$3:$AB$1315,DataRegularSeason20242025!$B$3:$B$1315, "&lt;=" &amp; $A179, DataRegularSeason20242025!$E$3:$E$1315, AD$1)</f>
        <v>50</v>
      </c>
      <c r="AE179" s="2">
        <f>SUMIFS(DataRegularSeason20242025!$AA$3:$AA$1315,DataRegularSeason20242025!$B$3:$B$1315, "&lt;=" &amp; $A179, DataRegularSeason20242025!$D$3:$D$1315, AE$1)+SUMIFS(DataRegularSeason20242025!$AB$3:$AB$1315,DataRegularSeason20242025!$B$3:$B$1315, "&lt;=" &amp; $A179, DataRegularSeason20242025!$E$3:$E$1315, AE$1)</f>
        <v>64</v>
      </c>
      <c r="AF179" s="2">
        <f>SUMIFS(DataRegularSeason20242025!$AA$3:$AA$1315,DataRegularSeason20242025!$B$3:$B$1315, "&lt;=" &amp; $A179, DataRegularSeason20242025!$D$3:$D$1315, AF$1)+SUMIFS(DataRegularSeason20242025!$AB$3:$AB$1315,DataRegularSeason20242025!$B$3:$B$1315, "&lt;=" &amp; $A179, DataRegularSeason20242025!$E$3:$E$1315, AF$1)</f>
        <v>69</v>
      </c>
      <c r="AG179" s="2">
        <f>SUMIFS(DataRegularSeason20242025!$AA$3:$AA$1315,DataRegularSeason20242025!$B$3:$B$1315, "&lt;=" &amp; $A179, DataRegularSeason20242025!$D$3:$D$1315, AG$1)+SUMIFS(DataRegularSeason20242025!$AB$3:$AB$1315,DataRegularSeason20242025!$B$3:$B$1315, "&lt;=" &amp; $A179, DataRegularSeason20242025!$E$3:$E$1315, AG$1)</f>
        <v>71</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46</v>
      </c>
      <c r="C180" s="2">
        <f>SUMIFS(DataRegularSeason20242025!$AA$3:$AA$1315,DataRegularSeason20242025!$B$3:$B$1315, "&lt;=" &amp; $A180, DataRegularSeason20242025!$D$3:$D$1315, C$1)+SUMIFS(DataRegularSeason20242025!$AB$3:$AB$1315,DataRegularSeason20242025!$B$3:$B$1315, "&lt;=" &amp; $A180, DataRegularSeason20242025!$E$3:$E$1315, C$1)</f>
        <v>56</v>
      </c>
      <c r="D180" s="2">
        <f>SUMIFS(DataRegularSeason20242025!$AA$3:$AA$1315,DataRegularSeason20242025!$B$3:$B$1315, "&lt;=" &amp; $A180, DataRegularSeason20242025!$D$3:$D$1315, D$1)+SUMIFS(DataRegularSeason20242025!$AB$3:$AB$1315,DataRegularSeason20242025!$B$3:$B$1315, "&lt;=" &amp; $A180, DataRegularSeason20242025!$E$3:$E$1315, D$1)</f>
        <v>41</v>
      </c>
      <c r="E180" s="2">
        <f>SUMIFS(DataRegularSeason20242025!$AA$3:$AA$1315,DataRegularSeason20242025!$B$3:$B$1315, "&lt;=" &amp; $A180, DataRegularSeason20242025!$D$3:$D$1315, E$1)+SUMIFS(DataRegularSeason20242025!$AB$3:$AB$1315,DataRegularSeason20242025!$B$3:$B$1315, "&lt;=" &amp; $A180, DataRegularSeason20242025!$E$3:$E$1315, E$1)</f>
        <v>64</v>
      </c>
      <c r="F180" s="2">
        <f>SUMIFS(DataRegularSeason20242025!$AA$3:$AA$1315,DataRegularSeason20242025!$B$3:$B$1315, "&lt;=" &amp; $A180, DataRegularSeason20242025!$D$3:$D$1315, F$1)+SUMIFS(DataRegularSeason20242025!$AB$3:$AB$1315,DataRegularSeason20242025!$B$3:$B$1315, "&lt;=" &amp; $A180, DataRegularSeason20242025!$E$3:$E$1315, F$1)</f>
        <v>55</v>
      </c>
      <c r="G180" s="2">
        <f>SUMIFS(DataRegularSeason20242025!$AA$3:$AA$1315,DataRegularSeason20242025!$B$3:$B$1315, "&lt;=" &amp; $A180, DataRegularSeason20242025!$D$3:$D$1315, G$1)+SUMIFS(DataRegularSeason20242025!$AB$3:$AB$1315,DataRegularSeason20242025!$B$3:$B$1315, "&lt;=" &amp; $A180, DataRegularSeason20242025!$E$3:$E$1315, G$1)</f>
        <v>55</v>
      </c>
      <c r="H180" s="2">
        <f>SUMIFS(DataRegularSeason20242025!$AA$3:$AA$1315,DataRegularSeason20242025!$B$3:$B$1315, "&lt;=" &amp; $A180, DataRegularSeason20242025!$D$3:$D$1315, H$1)+SUMIFS(DataRegularSeason20242025!$AB$3:$AB$1315,DataRegularSeason20242025!$B$3:$B$1315, "&lt;=" &amp; $A180, DataRegularSeason20242025!$E$3:$E$1315, H$1)</f>
        <v>35</v>
      </c>
      <c r="I180" s="2">
        <f>SUMIFS(DataRegularSeason20242025!$AA$3:$AA$1315,DataRegularSeason20242025!$B$3:$B$1315, "&lt;=" &amp; $A180, DataRegularSeason20242025!$D$3:$D$1315, I$1)+SUMIFS(DataRegularSeason20242025!$AB$3:$AB$1315,DataRegularSeason20242025!$B$3:$B$1315, "&lt;=" &amp; $A180, DataRegularSeason20242025!$E$3:$E$1315, I$1)</f>
        <v>58</v>
      </c>
      <c r="J180" s="2">
        <f>SUMIFS(DataRegularSeason20242025!$AA$3:$AA$1315,DataRegularSeason20242025!$B$3:$B$1315, "&lt;=" &amp; $A180, DataRegularSeason20242025!$D$3:$D$1315, J$1)+SUMIFS(DataRegularSeason20242025!$AB$3:$AB$1315,DataRegularSeason20242025!$B$3:$B$1315, "&lt;=" &amp; $A180, DataRegularSeason20242025!$E$3:$E$1315, J$1)</f>
        <v>63</v>
      </c>
      <c r="K180" s="2">
        <f>SUMIFS(DataRegularSeason20242025!$AA$3:$AA$1315,DataRegularSeason20242025!$B$3:$B$1315, "&lt;=" &amp; $A180, DataRegularSeason20242025!$D$3:$D$1315, K$1)+SUMIFS(DataRegularSeason20242025!$AB$3:$AB$1315,DataRegularSeason20242025!$B$3:$B$1315, "&lt;=" &amp; $A180, DataRegularSeason20242025!$E$3:$E$1315, K$1)</f>
        <v>51</v>
      </c>
      <c r="L180" s="2">
        <f>SUMIFS(DataRegularSeason20242025!$AA$3:$AA$1315,DataRegularSeason20242025!$B$3:$B$1315, "&lt;=" &amp; $A180, DataRegularSeason20242025!$D$3:$D$1315, L$1)+SUMIFS(DataRegularSeason20242025!$AB$3:$AB$1315,DataRegularSeason20242025!$B$3:$B$1315, "&lt;=" &amp; $A180, DataRegularSeason20242025!$E$3:$E$1315, L$1)</f>
        <v>65</v>
      </c>
      <c r="M180" s="2">
        <f>SUMIFS(DataRegularSeason20242025!$AA$3:$AA$1315,DataRegularSeason20242025!$B$3:$B$1315, "&lt;=" &amp; $A180, DataRegularSeason20242025!$D$3:$D$1315, M$1)+SUMIFS(DataRegularSeason20242025!$AB$3:$AB$1315,DataRegularSeason20242025!$B$3:$B$1315, "&lt;=" &amp; $A180, DataRegularSeason20242025!$E$3:$E$1315, M$1)</f>
        <v>59</v>
      </c>
      <c r="N180" s="2">
        <f>SUMIFS(DataRegularSeason20242025!$AA$3:$AA$1315,DataRegularSeason20242025!$B$3:$B$1315, "&lt;=" &amp; $A180, DataRegularSeason20242025!$D$3:$D$1315, N$1)+SUMIFS(DataRegularSeason20242025!$AB$3:$AB$1315,DataRegularSeason20242025!$B$3:$B$1315, "&lt;=" &amp; $A180, DataRegularSeason20242025!$E$3:$E$1315, N$1)</f>
        <v>58</v>
      </c>
      <c r="O180" s="2">
        <f>SUMIFS(DataRegularSeason20242025!$AA$3:$AA$1315,DataRegularSeason20242025!$B$3:$B$1315, "&lt;=" &amp; $A180, DataRegularSeason20242025!$D$3:$D$1315, O$1)+SUMIFS(DataRegularSeason20242025!$AB$3:$AB$1315,DataRegularSeason20242025!$B$3:$B$1315, "&lt;=" &amp; $A180, DataRegularSeason20242025!$E$3:$E$1315, O$1)</f>
        <v>60</v>
      </c>
      <c r="P180" s="2">
        <f>SUMIFS(DataRegularSeason20242025!$AA$3:$AA$1315,DataRegularSeason20242025!$B$3:$B$1315, "&lt;=" &amp; $A180, DataRegularSeason20242025!$D$3:$D$1315, P$1)+SUMIFS(DataRegularSeason20242025!$AB$3:$AB$1315,DataRegularSeason20242025!$B$3:$B$1315, "&lt;=" &amp; $A180, DataRegularSeason20242025!$E$3:$E$1315, P$1)</f>
        <v>53</v>
      </c>
      <c r="Q180" s="2">
        <f>SUMIFS(DataRegularSeason20242025!$AA$3:$AA$1315,DataRegularSeason20242025!$B$3:$B$1315, "&lt;=" &amp; $A180, DataRegularSeason20242025!$D$3:$D$1315, Q$1)+SUMIFS(DataRegularSeason20242025!$AB$3:$AB$1315,DataRegularSeason20242025!$B$3:$B$1315, "&lt;=" &amp; $A180, DataRegularSeason20242025!$E$3:$E$1315, Q$1)</f>
        <v>62</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49</v>
      </c>
      <c r="T180" s="2">
        <f>SUMIFS(DataRegularSeason20242025!$AA$3:$AA$1315,DataRegularSeason20242025!$B$3:$B$1315, "&lt;=" &amp; $A180, DataRegularSeason20242025!$D$3:$D$1315, T$1)+SUMIFS(DataRegularSeason20242025!$AB$3:$AB$1315,DataRegularSeason20242025!$B$3:$B$1315, "&lt;=" &amp; $A180, DataRegularSeason20242025!$E$3:$E$1315, T$1)</f>
        <v>52</v>
      </c>
      <c r="U180" s="2">
        <f>SUMIFS(DataRegularSeason20242025!$AA$3:$AA$1315,DataRegularSeason20242025!$B$3:$B$1315, "&lt;=" &amp; $A180, DataRegularSeason20242025!$D$3:$D$1315, U$1)+SUMIFS(DataRegularSeason20242025!$AB$3:$AB$1315,DataRegularSeason20242025!$B$3:$B$1315, "&lt;=" &amp; $A180, DataRegularSeason20242025!$E$3:$E$1315, U$1)</f>
        <v>54</v>
      </c>
      <c r="V180" s="2">
        <f>SUMIFS(DataRegularSeason20242025!$AA$3:$AA$1315,DataRegularSeason20242025!$B$3:$B$1315, "&lt;=" &amp; $A180, DataRegularSeason20242025!$D$3:$D$1315, V$1)+SUMIFS(DataRegularSeason20242025!$AB$3:$AB$1315,DataRegularSeason20242025!$B$3:$B$1315, "&lt;=" &amp; $A180, DataRegularSeason20242025!$E$3:$E$1315, V$1)</f>
        <v>50</v>
      </c>
      <c r="W180" s="2">
        <f>SUMIFS(DataRegularSeason20242025!$AA$3:$AA$1315,DataRegularSeason20242025!$B$3:$B$1315, "&lt;=" &amp; $A180, DataRegularSeason20242025!$D$3:$D$1315, W$1)+SUMIFS(DataRegularSeason20242025!$AB$3:$AB$1315,DataRegularSeason20242025!$B$3:$B$1315, "&lt;=" &amp; $A180, DataRegularSeason20242025!$E$3:$E$1315, W$1)</f>
        <v>48</v>
      </c>
      <c r="X180" s="2">
        <f>SUMIFS(DataRegularSeason20242025!$AA$3:$AA$1315,DataRegularSeason20242025!$B$3:$B$1315, "&lt;=" &amp; $A180, DataRegularSeason20242025!$D$3:$D$1315, X$1)+SUMIFS(DataRegularSeason20242025!$AB$3:$AB$1315,DataRegularSeason20242025!$B$3:$B$1315, "&lt;=" &amp; $A180, DataRegularSeason20242025!$E$3:$E$1315, X$1)</f>
        <v>47</v>
      </c>
      <c r="Y180" s="2">
        <f>SUMIFS(DataRegularSeason20242025!$AA$3:$AA$1315,DataRegularSeason20242025!$B$3:$B$1315, "&lt;=" &amp; $A180, DataRegularSeason20242025!$D$3:$D$1315, Y$1)+SUMIFS(DataRegularSeason20242025!$AB$3:$AB$1315,DataRegularSeason20242025!$B$3:$B$1315, "&lt;=" &amp; $A180, DataRegularSeason20242025!$E$3:$E$1315, Y$1)</f>
        <v>34</v>
      </c>
      <c r="Z180" s="2">
        <f>SUMIFS(DataRegularSeason20242025!$AA$3:$AA$1315,DataRegularSeason20242025!$B$3:$B$1315, "&lt;=" &amp; $A180, DataRegularSeason20242025!$D$3:$D$1315, Z$1)+SUMIFS(DataRegularSeason20242025!$AB$3:$AB$1315,DataRegularSeason20242025!$B$3:$B$1315, "&lt;=" &amp; $A180, DataRegularSeason20242025!$E$3:$E$1315, Z$1)</f>
        <v>50</v>
      </c>
      <c r="AA180" s="2">
        <f>SUMIFS(DataRegularSeason20242025!$AA$3:$AA$1315,DataRegularSeason20242025!$B$3:$B$1315, "&lt;=" &amp; $A180, DataRegularSeason20242025!$D$3:$D$1315, AA$1)+SUMIFS(DataRegularSeason20242025!$AB$3:$AB$1315,DataRegularSeason20242025!$B$3:$B$1315, "&lt;=" &amp; $A180, DataRegularSeason20242025!$E$3:$E$1315, AA$1)</f>
        <v>55</v>
      </c>
      <c r="AB180" s="2">
        <f>SUMIFS(DataRegularSeason20242025!$AA$3:$AA$1315,DataRegularSeason20242025!$B$3:$B$1315, "&lt;=" &amp; $A180, DataRegularSeason20242025!$D$3:$D$1315, AB$1)+SUMIFS(DataRegularSeason20242025!$AB$3:$AB$1315,DataRegularSeason20242025!$B$3:$B$1315, "&lt;=" &amp; $A180, DataRegularSeason20242025!$E$3:$E$1315, AB$1)</f>
        <v>62</v>
      </c>
      <c r="AC180" s="2">
        <f>SUMIFS(DataRegularSeason20242025!$AA$3:$AA$1315,DataRegularSeason20242025!$B$3:$B$1315, "&lt;=" &amp; $A180, DataRegularSeason20242025!$D$3:$D$1315, AC$1)+SUMIFS(DataRegularSeason20242025!$AB$3:$AB$1315,DataRegularSeason20242025!$B$3:$B$1315, "&lt;=" &amp; $A180, DataRegularSeason20242025!$E$3:$E$1315, AC$1)</f>
        <v>49</v>
      </c>
      <c r="AD180" s="2">
        <f>SUMIFS(DataRegularSeason20242025!$AA$3:$AA$1315,DataRegularSeason20242025!$B$3:$B$1315, "&lt;=" &amp; $A180, DataRegularSeason20242025!$D$3:$D$1315, AD$1)+SUMIFS(DataRegularSeason20242025!$AB$3:$AB$1315,DataRegularSeason20242025!$B$3:$B$1315, "&lt;=" &amp; $A180, DataRegularSeason20242025!$E$3:$E$1315, AD$1)</f>
        <v>50</v>
      </c>
      <c r="AE180" s="2">
        <f>SUMIFS(DataRegularSeason20242025!$AA$3:$AA$1315,DataRegularSeason20242025!$B$3:$B$1315, "&lt;=" &amp; $A180, DataRegularSeason20242025!$D$3:$D$1315, AE$1)+SUMIFS(DataRegularSeason20242025!$AB$3:$AB$1315,DataRegularSeason20242025!$B$3:$B$1315, "&lt;=" &amp; $A180, DataRegularSeason20242025!$E$3:$E$1315, AE$1)</f>
        <v>64</v>
      </c>
      <c r="AF180" s="2">
        <f>SUMIFS(DataRegularSeason20242025!$AA$3:$AA$1315,DataRegularSeason20242025!$B$3:$B$1315, "&lt;=" &amp; $A180, DataRegularSeason20242025!$D$3:$D$1315, AF$1)+SUMIFS(DataRegularSeason20242025!$AB$3:$AB$1315,DataRegularSeason20242025!$B$3:$B$1315, "&lt;=" &amp; $A180, DataRegularSeason20242025!$E$3:$E$1315, AF$1)</f>
        <v>69</v>
      </c>
      <c r="AG180" s="2">
        <f>SUMIFS(DataRegularSeason20242025!$AA$3:$AA$1315,DataRegularSeason20242025!$B$3:$B$1315, "&lt;=" &amp; $A180, DataRegularSeason20242025!$D$3:$D$1315, AG$1)+SUMIFS(DataRegularSeason20242025!$AB$3:$AB$1315,DataRegularSeason20242025!$B$3:$B$1315, "&lt;=" &amp; $A180, DataRegularSeason20242025!$E$3:$E$1315, AG$1)</f>
        <v>71</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46</v>
      </c>
      <c r="C181" s="2">
        <f>SUMIFS(DataRegularSeason20242025!$AA$3:$AA$1315,DataRegularSeason20242025!$B$3:$B$1315, "&lt;=" &amp; $A181, DataRegularSeason20242025!$D$3:$D$1315, C$1)+SUMIFS(DataRegularSeason20242025!$AB$3:$AB$1315,DataRegularSeason20242025!$B$3:$B$1315, "&lt;=" &amp; $A181, DataRegularSeason20242025!$E$3:$E$1315, C$1)</f>
        <v>56</v>
      </c>
      <c r="D181" s="2">
        <f>SUMIFS(DataRegularSeason20242025!$AA$3:$AA$1315,DataRegularSeason20242025!$B$3:$B$1315, "&lt;=" &amp; $A181, DataRegularSeason20242025!$D$3:$D$1315, D$1)+SUMIFS(DataRegularSeason20242025!$AB$3:$AB$1315,DataRegularSeason20242025!$B$3:$B$1315, "&lt;=" &amp; $A181, DataRegularSeason20242025!$E$3:$E$1315, D$1)</f>
        <v>41</v>
      </c>
      <c r="E181" s="2">
        <f>SUMIFS(DataRegularSeason20242025!$AA$3:$AA$1315,DataRegularSeason20242025!$B$3:$B$1315, "&lt;=" &amp; $A181, DataRegularSeason20242025!$D$3:$D$1315, E$1)+SUMIFS(DataRegularSeason20242025!$AB$3:$AB$1315,DataRegularSeason20242025!$B$3:$B$1315, "&lt;=" &amp; $A181, DataRegularSeason20242025!$E$3:$E$1315, E$1)</f>
        <v>64</v>
      </c>
      <c r="F181" s="2">
        <f>SUMIFS(DataRegularSeason20242025!$AA$3:$AA$1315,DataRegularSeason20242025!$B$3:$B$1315, "&lt;=" &amp; $A181, DataRegularSeason20242025!$D$3:$D$1315, F$1)+SUMIFS(DataRegularSeason20242025!$AB$3:$AB$1315,DataRegularSeason20242025!$B$3:$B$1315, "&lt;=" &amp; $A181, DataRegularSeason20242025!$E$3:$E$1315, F$1)</f>
        <v>55</v>
      </c>
      <c r="G181" s="2">
        <f>SUMIFS(DataRegularSeason20242025!$AA$3:$AA$1315,DataRegularSeason20242025!$B$3:$B$1315, "&lt;=" &amp; $A181, DataRegularSeason20242025!$D$3:$D$1315, G$1)+SUMIFS(DataRegularSeason20242025!$AB$3:$AB$1315,DataRegularSeason20242025!$B$3:$B$1315, "&lt;=" &amp; $A181, DataRegularSeason20242025!$E$3:$E$1315, G$1)</f>
        <v>55</v>
      </c>
      <c r="H181" s="2">
        <f>SUMIFS(DataRegularSeason20242025!$AA$3:$AA$1315,DataRegularSeason20242025!$B$3:$B$1315, "&lt;=" &amp; $A181, DataRegularSeason20242025!$D$3:$D$1315, H$1)+SUMIFS(DataRegularSeason20242025!$AB$3:$AB$1315,DataRegularSeason20242025!$B$3:$B$1315, "&lt;=" &amp; $A181, DataRegularSeason20242025!$E$3:$E$1315, H$1)</f>
        <v>35</v>
      </c>
      <c r="I181" s="2">
        <f>SUMIFS(DataRegularSeason20242025!$AA$3:$AA$1315,DataRegularSeason20242025!$B$3:$B$1315, "&lt;=" &amp; $A181, DataRegularSeason20242025!$D$3:$D$1315, I$1)+SUMIFS(DataRegularSeason20242025!$AB$3:$AB$1315,DataRegularSeason20242025!$B$3:$B$1315, "&lt;=" &amp; $A181, DataRegularSeason20242025!$E$3:$E$1315, I$1)</f>
        <v>58</v>
      </c>
      <c r="J181" s="2">
        <f>SUMIFS(DataRegularSeason20242025!$AA$3:$AA$1315,DataRegularSeason20242025!$B$3:$B$1315, "&lt;=" &amp; $A181, DataRegularSeason20242025!$D$3:$D$1315, J$1)+SUMIFS(DataRegularSeason20242025!$AB$3:$AB$1315,DataRegularSeason20242025!$B$3:$B$1315, "&lt;=" &amp; $A181, DataRegularSeason20242025!$E$3:$E$1315, J$1)</f>
        <v>63</v>
      </c>
      <c r="K181" s="2">
        <f>SUMIFS(DataRegularSeason20242025!$AA$3:$AA$1315,DataRegularSeason20242025!$B$3:$B$1315, "&lt;=" &amp; $A181, DataRegularSeason20242025!$D$3:$D$1315, K$1)+SUMIFS(DataRegularSeason20242025!$AB$3:$AB$1315,DataRegularSeason20242025!$B$3:$B$1315, "&lt;=" &amp; $A181, DataRegularSeason20242025!$E$3:$E$1315, K$1)</f>
        <v>51</v>
      </c>
      <c r="L181" s="2">
        <f>SUMIFS(DataRegularSeason20242025!$AA$3:$AA$1315,DataRegularSeason20242025!$B$3:$B$1315, "&lt;=" &amp; $A181, DataRegularSeason20242025!$D$3:$D$1315, L$1)+SUMIFS(DataRegularSeason20242025!$AB$3:$AB$1315,DataRegularSeason20242025!$B$3:$B$1315, "&lt;=" &amp; $A181, DataRegularSeason20242025!$E$3:$E$1315, L$1)</f>
        <v>65</v>
      </c>
      <c r="M181" s="2">
        <f>SUMIFS(DataRegularSeason20242025!$AA$3:$AA$1315,DataRegularSeason20242025!$B$3:$B$1315, "&lt;=" &amp; $A181, DataRegularSeason20242025!$D$3:$D$1315, M$1)+SUMIFS(DataRegularSeason20242025!$AB$3:$AB$1315,DataRegularSeason20242025!$B$3:$B$1315, "&lt;=" &amp; $A181, DataRegularSeason20242025!$E$3:$E$1315, M$1)</f>
        <v>59</v>
      </c>
      <c r="N181" s="2">
        <f>SUMIFS(DataRegularSeason20242025!$AA$3:$AA$1315,DataRegularSeason20242025!$B$3:$B$1315, "&lt;=" &amp; $A181, DataRegularSeason20242025!$D$3:$D$1315, N$1)+SUMIFS(DataRegularSeason20242025!$AB$3:$AB$1315,DataRegularSeason20242025!$B$3:$B$1315, "&lt;=" &amp; $A181, DataRegularSeason20242025!$E$3:$E$1315, N$1)</f>
        <v>58</v>
      </c>
      <c r="O181" s="2">
        <f>SUMIFS(DataRegularSeason20242025!$AA$3:$AA$1315,DataRegularSeason20242025!$B$3:$B$1315, "&lt;=" &amp; $A181, DataRegularSeason20242025!$D$3:$D$1315, O$1)+SUMIFS(DataRegularSeason20242025!$AB$3:$AB$1315,DataRegularSeason20242025!$B$3:$B$1315, "&lt;=" &amp; $A181, DataRegularSeason20242025!$E$3:$E$1315, O$1)</f>
        <v>60</v>
      </c>
      <c r="P181" s="2">
        <f>SUMIFS(DataRegularSeason20242025!$AA$3:$AA$1315,DataRegularSeason20242025!$B$3:$B$1315, "&lt;=" &amp; $A181, DataRegularSeason20242025!$D$3:$D$1315, P$1)+SUMIFS(DataRegularSeason20242025!$AB$3:$AB$1315,DataRegularSeason20242025!$B$3:$B$1315, "&lt;=" &amp; $A181, DataRegularSeason20242025!$E$3:$E$1315, P$1)</f>
        <v>53</v>
      </c>
      <c r="Q181" s="2">
        <f>SUMIFS(DataRegularSeason20242025!$AA$3:$AA$1315,DataRegularSeason20242025!$B$3:$B$1315, "&lt;=" &amp; $A181, DataRegularSeason20242025!$D$3:$D$1315, Q$1)+SUMIFS(DataRegularSeason20242025!$AB$3:$AB$1315,DataRegularSeason20242025!$B$3:$B$1315, "&lt;=" &amp; $A181, DataRegularSeason20242025!$E$3:$E$1315, Q$1)</f>
        <v>62</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49</v>
      </c>
      <c r="T181" s="2">
        <f>SUMIFS(DataRegularSeason20242025!$AA$3:$AA$1315,DataRegularSeason20242025!$B$3:$B$1315, "&lt;=" &amp; $A181, DataRegularSeason20242025!$D$3:$D$1315, T$1)+SUMIFS(DataRegularSeason20242025!$AB$3:$AB$1315,DataRegularSeason20242025!$B$3:$B$1315, "&lt;=" &amp; $A181, DataRegularSeason20242025!$E$3:$E$1315, T$1)</f>
        <v>52</v>
      </c>
      <c r="U181" s="2">
        <f>SUMIFS(DataRegularSeason20242025!$AA$3:$AA$1315,DataRegularSeason20242025!$B$3:$B$1315, "&lt;=" &amp; $A181, DataRegularSeason20242025!$D$3:$D$1315, U$1)+SUMIFS(DataRegularSeason20242025!$AB$3:$AB$1315,DataRegularSeason20242025!$B$3:$B$1315, "&lt;=" &amp; $A181, DataRegularSeason20242025!$E$3:$E$1315, U$1)</f>
        <v>54</v>
      </c>
      <c r="V181" s="2">
        <f>SUMIFS(DataRegularSeason20242025!$AA$3:$AA$1315,DataRegularSeason20242025!$B$3:$B$1315, "&lt;=" &amp; $A181, DataRegularSeason20242025!$D$3:$D$1315, V$1)+SUMIFS(DataRegularSeason20242025!$AB$3:$AB$1315,DataRegularSeason20242025!$B$3:$B$1315, "&lt;=" &amp; $A181, DataRegularSeason20242025!$E$3:$E$1315, V$1)</f>
        <v>50</v>
      </c>
      <c r="W181" s="2">
        <f>SUMIFS(DataRegularSeason20242025!$AA$3:$AA$1315,DataRegularSeason20242025!$B$3:$B$1315, "&lt;=" &amp; $A181, DataRegularSeason20242025!$D$3:$D$1315, W$1)+SUMIFS(DataRegularSeason20242025!$AB$3:$AB$1315,DataRegularSeason20242025!$B$3:$B$1315, "&lt;=" &amp; $A181, DataRegularSeason20242025!$E$3:$E$1315, W$1)</f>
        <v>48</v>
      </c>
      <c r="X181" s="2">
        <f>SUMIFS(DataRegularSeason20242025!$AA$3:$AA$1315,DataRegularSeason20242025!$B$3:$B$1315, "&lt;=" &amp; $A181, DataRegularSeason20242025!$D$3:$D$1315, X$1)+SUMIFS(DataRegularSeason20242025!$AB$3:$AB$1315,DataRegularSeason20242025!$B$3:$B$1315, "&lt;=" &amp; $A181, DataRegularSeason20242025!$E$3:$E$1315, X$1)</f>
        <v>47</v>
      </c>
      <c r="Y181" s="2">
        <f>SUMIFS(DataRegularSeason20242025!$AA$3:$AA$1315,DataRegularSeason20242025!$B$3:$B$1315, "&lt;=" &amp; $A181, DataRegularSeason20242025!$D$3:$D$1315, Y$1)+SUMIFS(DataRegularSeason20242025!$AB$3:$AB$1315,DataRegularSeason20242025!$B$3:$B$1315, "&lt;=" &amp; $A181, DataRegularSeason20242025!$E$3:$E$1315, Y$1)</f>
        <v>34</v>
      </c>
      <c r="Z181" s="2">
        <f>SUMIFS(DataRegularSeason20242025!$AA$3:$AA$1315,DataRegularSeason20242025!$B$3:$B$1315, "&lt;=" &amp; $A181, DataRegularSeason20242025!$D$3:$D$1315, Z$1)+SUMIFS(DataRegularSeason20242025!$AB$3:$AB$1315,DataRegularSeason20242025!$B$3:$B$1315, "&lt;=" &amp; $A181, DataRegularSeason20242025!$E$3:$E$1315, Z$1)</f>
        <v>50</v>
      </c>
      <c r="AA181" s="2">
        <f>SUMIFS(DataRegularSeason20242025!$AA$3:$AA$1315,DataRegularSeason20242025!$B$3:$B$1315, "&lt;=" &amp; $A181, DataRegularSeason20242025!$D$3:$D$1315, AA$1)+SUMIFS(DataRegularSeason20242025!$AB$3:$AB$1315,DataRegularSeason20242025!$B$3:$B$1315, "&lt;=" &amp; $A181, DataRegularSeason20242025!$E$3:$E$1315, AA$1)</f>
        <v>55</v>
      </c>
      <c r="AB181" s="2">
        <f>SUMIFS(DataRegularSeason20242025!$AA$3:$AA$1315,DataRegularSeason20242025!$B$3:$B$1315, "&lt;=" &amp; $A181, DataRegularSeason20242025!$D$3:$D$1315, AB$1)+SUMIFS(DataRegularSeason20242025!$AB$3:$AB$1315,DataRegularSeason20242025!$B$3:$B$1315, "&lt;=" &amp; $A181, DataRegularSeason20242025!$E$3:$E$1315, AB$1)</f>
        <v>62</v>
      </c>
      <c r="AC181" s="2">
        <f>SUMIFS(DataRegularSeason20242025!$AA$3:$AA$1315,DataRegularSeason20242025!$B$3:$B$1315, "&lt;=" &amp; $A181, DataRegularSeason20242025!$D$3:$D$1315, AC$1)+SUMIFS(DataRegularSeason20242025!$AB$3:$AB$1315,DataRegularSeason20242025!$B$3:$B$1315, "&lt;=" &amp; $A181, DataRegularSeason20242025!$E$3:$E$1315, AC$1)</f>
        <v>49</v>
      </c>
      <c r="AD181" s="2">
        <f>SUMIFS(DataRegularSeason20242025!$AA$3:$AA$1315,DataRegularSeason20242025!$B$3:$B$1315, "&lt;=" &amp; $A181, DataRegularSeason20242025!$D$3:$D$1315, AD$1)+SUMIFS(DataRegularSeason20242025!$AB$3:$AB$1315,DataRegularSeason20242025!$B$3:$B$1315, "&lt;=" &amp; $A181, DataRegularSeason20242025!$E$3:$E$1315, AD$1)</f>
        <v>50</v>
      </c>
      <c r="AE181" s="2">
        <f>SUMIFS(DataRegularSeason20242025!$AA$3:$AA$1315,DataRegularSeason20242025!$B$3:$B$1315, "&lt;=" &amp; $A181, DataRegularSeason20242025!$D$3:$D$1315, AE$1)+SUMIFS(DataRegularSeason20242025!$AB$3:$AB$1315,DataRegularSeason20242025!$B$3:$B$1315, "&lt;=" &amp; $A181, DataRegularSeason20242025!$E$3:$E$1315, AE$1)</f>
        <v>64</v>
      </c>
      <c r="AF181" s="2">
        <f>SUMIFS(DataRegularSeason20242025!$AA$3:$AA$1315,DataRegularSeason20242025!$B$3:$B$1315, "&lt;=" &amp; $A181, DataRegularSeason20242025!$D$3:$D$1315, AF$1)+SUMIFS(DataRegularSeason20242025!$AB$3:$AB$1315,DataRegularSeason20242025!$B$3:$B$1315, "&lt;=" &amp; $A181, DataRegularSeason20242025!$E$3:$E$1315, AF$1)</f>
        <v>69</v>
      </c>
      <c r="AG181" s="2">
        <f>SUMIFS(DataRegularSeason20242025!$AA$3:$AA$1315,DataRegularSeason20242025!$B$3:$B$1315, "&lt;=" &amp; $A181, DataRegularSeason20242025!$D$3:$D$1315, AG$1)+SUMIFS(DataRegularSeason20242025!$AB$3:$AB$1315,DataRegularSeason20242025!$B$3:$B$1315, "&lt;=" &amp; $A181, DataRegularSeason20242025!$E$3:$E$1315, AG$1)</f>
        <v>71</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46</v>
      </c>
      <c r="C182" s="2">
        <f>SUMIFS(DataRegularSeason20242025!$AA$3:$AA$1315,DataRegularSeason20242025!$B$3:$B$1315, "&lt;=" &amp; $A182, DataRegularSeason20242025!$D$3:$D$1315, C$1)+SUMIFS(DataRegularSeason20242025!$AB$3:$AB$1315,DataRegularSeason20242025!$B$3:$B$1315, "&lt;=" &amp; $A182, DataRegularSeason20242025!$E$3:$E$1315, C$1)</f>
        <v>56</v>
      </c>
      <c r="D182" s="2">
        <f>SUMIFS(DataRegularSeason20242025!$AA$3:$AA$1315,DataRegularSeason20242025!$B$3:$B$1315, "&lt;=" &amp; $A182, DataRegularSeason20242025!$D$3:$D$1315, D$1)+SUMIFS(DataRegularSeason20242025!$AB$3:$AB$1315,DataRegularSeason20242025!$B$3:$B$1315, "&lt;=" &amp; $A182, DataRegularSeason20242025!$E$3:$E$1315, D$1)</f>
        <v>41</v>
      </c>
      <c r="E182" s="2">
        <f>SUMIFS(DataRegularSeason20242025!$AA$3:$AA$1315,DataRegularSeason20242025!$B$3:$B$1315, "&lt;=" &amp; $A182, DataRegularSeason20242025!$D$3:$D$1315, E$1)+SUMIFS(DataRegularSeason20242025!$AB$3:$AB$1315,DataRegularSeason20242025!$B$3:$B$1315, "&lt;=" &amp; $A182, DataRegularSeason20242025!$E$3:$E$1315, E$1)</f>
        <v>64</v>
      </c>
      <c r="F182" s="2">
        <f>SUMIFS(DataRegularSeason20242025!$AA$3:$AA$1315,DataRegularSeason20242025!$B$3:$B$1315, "&lt;=" &amp; $A182, DataRegularSeason20242025!$D$3:$D$1315, F$1)+SUMIFS(DataRegularSeason20242025!$AB$3:$AB$1315,DataRegularSeason20242025!$B$3:$B$1315, "&lt;=" &amp; $A182, DataRegularSeason20242025!$E$3:$E$1315, F$1)</f>
        <v>55</v>
      </c>
      <c r="G182" s="2">
        <f>SUMIFS(DataRegularSeason20242025!$AA$3:$AA$1315,DataRegularSeason20242025!$B$3:$B$1315, "&lt;=" &amp; $A182, DataRegularSeason20242025!$D$3:$D$1315, G$1)+SUMIFS(DataRegularSeason20242025!$AB$3:$AB$1315,DataRegularSeason20242025!$B$3:$B$1315, "&lt;=" &amp; $A182, DataRegularSeason20242025!$E$3:$E$1315, G$1)</f>
        <v>55</v>
      </c>
      <c r="H182" s="2">
        <f>SUMIFS(DataRegularSeason20242025!$AA$3:$AA$1315,DataRegularSeason20242025!$B$3:$B$1315, "&lt;=" &amp; $A182, DataRegularSeason20242025!$D$3:$D$1315, H$1)+SUMIFS(DataRegularSeason20242025!$AB$3:$AB$1315,DataRegularSeason20242025!$B$3:$B$1315, "&lt;=" &amp; $A182, DataRegularSeason20242025!$E$3:$E$1315, H$1)</f>
        <v>35</v>
      </c>
      <c r="I182" s="2">
        <f>SUMIFS(DataRegularSeason20242025!$AA$3:$AA$1315,DataRegularSeason20242025!$B$3:$B$1315, "&lt;=" &amp; $A182, DataRegularSeason20242025!$D$3:$D$1315, I$1)+SUMIFS(DataRegularSeason20242025!$AB$3:$AB$1315,DataRegularSeason20242025!$B$3:$B$1315, "&lt;=" &amp; $A182, DataRegularSeason20242025!$E$3:$E$1315, I$1)</f>
        <v>58</v>
      </c>
      <c r="J182" s="2">
        <f>SUMIFS(DataRegularSeason20242025!$AA$3:$AA$1315,DataRegularSeason20242025!$B$3:$B$1315, "&lt;=" &amp; $A182, DataRegularSeason20242025!$D$3:$D$1315, J$1)+SUMIFS(DataRegularSeason20242025!$AB$3:$AB$1315,DataRegularSeason20242025!$B$3:$B$1315, "&lt;=" &amp; $A182, DataRegularSeason20242025!$E$3:$E$1315, J$1)</f>
        <v>63</v>
      </c>
      <c r="K182" s="2">
        <f>SUMIFS(DataRegularSeason20242025!$AA$3:$AA$1315,DataRegularSeason20242025!$B$3:$B$1315, "&lt;=" &amp; $A182, DataRegularSeason20242025!$D$3:$D$1315, K$1)+SUMIFS(DataRegularSeason20242025!$AB$3:$AB$1315,DataRegularSeason20242025!$B$3:$B$1315, "&lt;=" &amp; $A182, DataRegularSeason20242025!$E$3:$E$1315, K$1)</f>
        <v>51</v>
      </c>
      <c r="L182" s="2">
        <f>SUMIFS(DataRegularSeason20242025!$AA$3:$AA$1315,DataRegularSeason20242025!$B$3:$B$1315, "&lt;=" &amp; $A182, DataRegularSeason20242025!$D$3:$D$1315, L$1)+SUMIFS(DataRegularSeason20242025!$AB$3:$AB$1315,DataRegularSeason20242025!$B$3:$B$1315, "&lt;=" &amp; $A182, DataRegularSeason20242025!$E$3:$E$1315, L$1)</f>
        <v>65</v>
      </c>
      <c r="M182" s="2">
        <f>SUMIFS(DataRegularSeason20242025!$AA$3:$AA$1315,DataRegularSeason20242025!$B$3:$B$1315, "&lt;=" &amp; $A182, DataRegularSeason20242025!$D$3:$D$1315, M$1)+SUMIFS(DataRegularSeason20242025!$AB$3:$AB$1315,DataRegularSeason20242025!$B$3:$B$1315, "&lt;=" &amp; $A182, DataRegularSeason20242025!$E$3:$E$1315, M$1)</f>
        <v>59</v>
      </c>
      <c r="N182" s="2">
        <f>SUMIFS(DataRegularSeason20242025!$AA$3:$AA$1315,DataRegularSeason20242025!$B$3:$B$1315, "&lt;=" &amp; $A182, DataRegularSeason20242025!$D$3:$D$1315, N$1)+SUMIFS(DataRegularSeason20242025!$AB$3:$AB$1315,DataRegularSeason20242025!$B$3:$B$1315, "&lt;=" &amp; $A182, DataRegularSeason20242025!$E$3:$E$1315, N$1)</f>
        <v>58</v>
      </c>
      <c r="O182" s="2">
        <f>SUMIFS(DataRegularSeason20242025!$AA$3:$AA$1315,DataRegularSeason20242025!$B$3:$B$1315, "&lt;=" &amp; $A182, DataRegularSeason20242025!$D$3:$D$1315, O$1)+SUMIFS(DataRegularSeason20242025!$AB$3:$AB$1315,DataRegularSeason20242025!$B$3:$B$1315, "&lt;=" &amp; $A182, DataRegularSeason20242025!$E$3:$E$1315, O$1)</f>
        <v>60</v>
      </c>
      <c r="P182" s="2">
        <f>SUMIFS(DataRegularSeason20242025!$AA$3:$AA$1315,DataRegularSeason20242025!$B$3:$B$1315, "&lt;=" &amp; $A182, DataRegularSeason20242025!$D$3:$D$1315, P$1)+SUMIFS(DataRegularSeason20242025!$AB$3:$AB$1315,DataRegularSeason20242025!$B$3:$B$1315, "&lt;=" &amp; $A182, DataRegularSeason20242025!$E$3:$E$1315, P$1)</f>
        <v>53</v>
      </c>
      <c r="Q182" s="2">
        <f>SUMIFS(DataRegularSeason20242025!$AA$3:$AA$1315,DataRegularSeason20242025!$B$3:$B$1315, "&lt;=" &amp; $A182, DataRegularSeason20242025!$D$3:$D$1315, Q$1)+SUMIFS(DataRegularSeason20242025!$AB$3:$AB$1315,DataRegularSeason20242025!$B$3:$B$1315, "&lt;=" &amp; $A182, DataRegularSeason20242025!$E$3:$E$1315, Q$1)</f>
        <v>62</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49</v>
      </c>
      <c r="T182" s="2">
        <f>SUMIFS(DataRegularSeason20242025!$AA$3:$AA$1315,DataRegularSeason20242025!$B$3:$B$1315, "&lt;=" &amp; $A182, DataRegularSeason20242025!$D$3:$D$1315, T$1)+SUMIFS(DataRegularSeason20242025!$AB$3:$AB$1315,DataRegularSeason20242025!$B$3:$B$1315, "&lt;=" &amp; $A182, DataRegularSeason20242025!$E$3:$E$1315, T$1)</f>
        <v>52</v>
      </c>
      <c r="U182" s="2">
        <f>SUMIFS(DataRegularSeason20242025!$AA$3:$AA$1315,DataRegularSeason20242025!$B$3:$B$1315, "&lt;=" &amp; $A182, DataRegularSeason20242025!$D$3:$D$1315, U$1)+SUMIFS(DataRegularSeason20242025!$AB$3:$AB$1315,DataRegularSeason20242025!$B$3:$B$1315, "&lt;=" &amp; $A182, DataRegularSeason20242025!$E$3:$E$1315, U$1)</f>
        <v>54</v>
      </c>
      <c r="V182" s="2">
        <f>SUMIFS(DataRegularSeason20242025!$AA$3:$AA$1315,DataRegularSeason20242025!$B$3:$B$1315, "&lt;=" &amp; $A182, DataRegularSeason20242025!$D$3:$D$1315, V$1)+SUMIFS(DataRegularSeason20242025!$AB$3:$AB$1315,DataRegularSeason20242025!$B$3:$B$1315, "&lt;=" &amp; $A182, DataRegularSeason20242025!$E$3:$E$1315, V$1)</f>
        <v>50</v>
      </c>
      <c r="W182" s="2">
        <f>SUMIFS(DataRegularSeason20242025!$AA$3:$AA$1315,DataRegularSeason20242025!$B$3:$B$1315, "&lt;=" &amp; $A182, DataRegularSeason20242025!$D$3:$D$1315, W$1)+SUMIFS(DataRegularSeason20242025!$AB$3:$AB$1315,DataRegularSeason20242025!$B$3:$B$1315, "&lt;=" &amp; $A182, DataRegularSeason20242025!$E$3:$E$1315, W$1)</f>
        <v>48</v>
      </c>
      <c r="X182" s="2">
        <f>SUMIFS(DataRegularSeason20242025!$AA$3:$AA$1315,DataRegularSeason20242025!$B$3:$B$1315, "&lt;=" &amp; $A182, DataRegularSeason20242025!$D$3:$D$1315, X$1)+SUMIFS(DataRegularSeason20242025!$AB$3:$AB$1315,DataRegularSeason20242025!$B$3:$B$1315, "&lt;=" &amp; $A182, DataRegularSeason20242025!$E$3:$E$1315, X$1)</f>
        <v>47</v>
      </c>
      <c r="Y182" s="2">
        <f>SUMIFS(DataRegularSeason20242025!$AA$3:$AA$1315,DataRegularSeason20242025!$B$3:$B$1315, "&lt;=" &amp; $A182, DataRegularSeason20242025!$D$3:$D$1315, Y$1)+SUMIFS(DataRegularSeason20242025!$AB$3:$AB$1315,DataRegularSeason20242025!$B$3:$B$1315, "&lt;=" &amp; $A182, DataRegularSeason20242025!$E$3:$E$1315, Y$1)</f>
        <v>34</v>
      </c>
      <c r="Z182" s="2">
        <f>SUMIFS(DataRegularSeason20242025!$AA$3:$AA$1315,DataRegularSeason20242025!$B$3:$B$1315, "&lt;=" &amp; $A182, DataRegularSeason20242025!$D$3:$D$1315, Z$1)+SUMIFS(DataRegularSeason20242025!$AB$3:$AB$1315,DataRegularSeason20242025!$B$3:$B$1315, "&lt;=" &amp; $A182, DataRegularSeason20242025!$E$3:$E$1315, Z$1)</f>
        <v>50</v>
      </c>
      <c r="AA182" s="2">
        <f>SUMIFS(DataRegularSeason20242025!$AA$3:$AA$1315,DataRegularSeason20242025!$B$3:$B$1315, "&lt;=" &amp; $A182, DataRegularSeason20242025!$D$3:$D$1315, AA$1)+SUMIFS(DataRegularSeason20242025!$AB$3:$AB$1315,DataRegularSeason20242025!$B$3:$B$1315, "&lt;=" &amp; $A182, DataRegularSeason20242025!$E$3:$E$1315, AA$1)</f>
        <v>55</v>
      </c>
      <c r="AB182" s="2">
        <f>SUMIFS(DataRegularSeason20242025!$AA$3:$AA$1315,DataRegularSeason20242025!$B$3:$B$1315, "&lt;=" &amp; $A182, DataRegularSeason20242025!$D$3:$D$1315, AB$1)+SUMIFS(DataRegularSeason20242025!$AB$3:$AB$1315,DataRegularSeason20242025!$B$3:$B$1315, "&lt;=" &amp; $A182, DataRegularSeason20242025!$E$3:$E$1315, AB$1)</f>
        <v>62</v>
      </c>
      <c r="AC182" s="2">
        <f>SUMIFS(DataRegularSeason20242025!$AA$3:$AA$1315,DataRegularSeason20242025!$B$3:$B$1315, "&lt;=" &amp; $A182, DataRegularSeason20242025!$D$3:$D$1315, AC$1)+SUMIFS(DataRegularSeason20242025!$AB$3:$AB$1315,DataRegularSeason20242025!$B$3:$B$1315, "&lt;=" &amp; $A182, DataRegularSeason20242025!$E$3:$E$1315, AC$1)</f>
        <v>49</v>
      </c>
      <c r="AD182" s="2">
        <f>SUMIFS(DataRegularSeason20242025!$AA$3:$AA$1315,DataRegularSeason20242025!$B$3:$B$1315, "&lt;=" &amp; $A182, DataRegularSeason20242025!$D$3:$D$1315, AD$1)+SUMIFS(DataRegularSeason20242025!$AB$3:$AB$1315,DataRegularSeason20242025!$B$3:$B$1315, "&lt;=" &amp; $A182, DataRegularSeason20242025!$E$3:$E$1315, AD$1)</f>
        <v>50</v>
      </c>
      <c r="AE182" s="2">
        <f>SUMIFS(DataRegularSeason20242025!$AA$3:$AA$1315,DataRegularSeason20242025!$B$3:$B$1315, "&lt;=" &amp; $A182, DataRegularSeason20242025!$D$3:$D$1315, AE$1)+SUMIFS(DataRegularSeason20242025!$AB$3:$AB$1315,DataRegularSeason20242025!$B$3:$B$1315, "&lt;=" &amp; $A182, DataRegularSeason20242025!$E$3:$E$1315, AE$1)</f>
        <v>64</v>
      </c>
      <c r="AF182" s="2">
        <f>SUMIFS(DataRegularSeason20242025!$AA$3:$AA$1315,DataRegularSeason20242025!$B$3:$B$1315, "&lt;=" &amp; $A182, DataRegularSeason20242025!$D$3:$D$1315, AF$1)+SUMIFS(DataRegularSeason20242025!$AB$3:$AB$1315,DataRegularSeason20242025!$B$3:$B$1315, "&lt;=" &amp; $A182, DataRegularSeason20242025!$E$3:$E$1315, AF$1)</f>
        <v>69</v>
      </c>
      <c r="AG182" s="2">
        <f>SUMIFS(DataRegularSeason20242025!$AA$3:$AA$1315,DataRegularSeason20242025!$B$3:$B$1315, "&lt;=" &amp; $A182, DataRegularSeason20242025!$D$3:$D$1315, AG$1)+SUMIFS(DataRegularSeason20242025!$AB$3:$AB$1315,DataRegularSeason20242025!$B$3:$B$1315, "&lt;=" &amp; $A182, DataRegularSeason20242025!$E$3:$E$1315, AG$1)</f>
        <v>71</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46</v>
      </c>
      <c r="C183" s="2">
        <f>SUMIFS(DataRegularSeason20242025!$AA$3:$AA$1315,DataRegularSeason20242025!$B$3:$B$1315, "&lt;=" &amp; $A183, DataRegularSeason20242025!$D$3:$D$1315, C$1)+SUMIFS(DataRegularSeason20242025!$AB$3:$AB$1315,DataRegularSeason20242025!$B$3:$B$1315, "&lt;=" &amp; $A183, DataRegularSeason20242025!$E$3:$E$1315, C$1)</f>
        <v>56</v>
      </c>
      <c r="D183" s="2">
        <f>SUMIFS(DataRegularSeason20242025!$AA$3:$AA$1315,DataRegularSeason20242025!$B$3:$B$1315, "&lt;=" &amp; $A183, DataRegularSeason20242025!$D$3:$D$1315, D$1)+SUMIFS(DataRegularSeason20242025!$AB$3:$AB$1315,DataRegularSeason20242025!$B$3:$B$1315, "&lt;=" &amp; $A183, DataRegularSeason20242025!$E$3:$E$1315, D$1)</f>
        <v>41</v>
      </c>
      <c r="E183" s="2">
        <f>SUMIFS(DataRegularSeason20242025!$AA$3:$AA$1315,DataRegularSeason20242025!$B$3:$B$1315, "&lt;=" &amp; $A183, DataRegularSeason20242025!$D$3:$D$1315, E$1)+SUMIFS(DataRegularSeason20242025!$AB$3:$AB$1315,DataRegularSeason20242025!$B$3:$B$1315, "&lt;=" &amp; $A183, DataRegularSeason20242025!$E$3:$E$1315, E$1)</f>
        <v>64</v>
      </c>
      <c r="F183" s="2">
        <f>SUMIFS(DataRegularSeason20242025!$AA$3:$AA$1315,DataRegularSeason20242025!$B$3:$B$1315, "&lt;=" &amp; $A183, DataRegularSeason20242025!$D$3:$D$1315, F$1)+SUMIFS(DataRegularSeason20242025!$AB$3:$AB$1315,DataRegularSeason20242025!$B$3:$B$1315, "&lt;=" &amp; $A183, DataRegularSeason20242025!$E$3:$E$1315, F$1)</f>
        <v>55</v>
      </c>
      <c r="G183" s="2">
        <f>SUMIFS(DataRegularSeason20242025!$AA$3:$AA$1315,DataRegularSeason20242025!$B$3:$B$1315, "&lt;=" &amp; $A183, DataRegularSeason20242025!$D$3:$D$1315, G$1)+SUMIFS(DataRegularSeason20242025!$AB$3:$AB$1315,DataRegularSeason20242025!$B$3:$B$1315, "&lt;=" &amp; $A183, DataRegularSeason20242025!$E$3:$E$1315, G$1)</f>
        <v>55</v>
      </c>
      <c r="H183" s="2">
        <f>SUMIFS(DataRegularSeason20242025!$AA$3:$AA$1315,DataRegularSeason20242025!$B$3:$B$1315, "&lt;=" &amp; $A183, DataRegularSeason20242025!$D$3:$D$1315, H$1)+SUMIFS(DataRegularSeason20242025!$AB$3:$AB$1315,DataRegularSeason20242025!$B$3:$B$1315, "&lt;=" &amp; $A183, DataRegularSeason20242025!$E$3:$E$1315, H$1)</f>
        <v>35</v>
      </c>
      <c r="I183" s="2">
        <f>SUMIFS(DataRegularSeason20242025!$AA$3:$AA$1315,DataRegularSeason20242025!$B$3:$B$1315, "&lt;=" &amp; $A183, DataRegularSeason20242025!$D$3:$D$1315, I$1)+SUMIFS(DataRegularSeason20242025!$AB$3:$AB$1315,DataRegularSeason20242025!$B$3:$B$1315, "&lt;=" &amp; $A183, DataRegularSeason20242025!$E$3:$E$1315, I$1)</f>
        <v>58</v>
      </c>
      <c r="J183" s="2">
        <f>SUMIFS(DataRegularSeason20242025!$AA$3:$AA$1315,DataRegularSeason20242025!$B$3:$B$1315, "&lt;=" &amp; $A183, DataRegularSeason20242025!$D$3:$D$1315, J$1)+SUMIFS(DataRegularSeason20242025!$AB$3:$AB$1315,DataRegularSeason20242025!$B$3:$B$1315, "&lt;=" &amp; $A183, DataRegularSeason20242025!$E$3:$E$1315, J$1)</f>
        <v>63</v>
      </c>
      <c r="K183" s="2">
        <f>SUMIFS(DataRegularSeason20242025!$AA$3:$AA$1315,DataRegularSeason20242025!$B$3:$B$1315, "&lt;=" &amp; $A183, DataRegularSeason20242025!$D$3:$D$1315, K$1)+SUMIFS(DataRegularSeason20242025!$AB$3:$AB$1315,DataRegularSeason20242025!$B$3:$B$1315, "&lt;=" &amp; $A183, DataRegularSeason20242025!$E$3:$E$1315, K$1)</f>
        <v>51</v>
      </c>
      <c r="L183" s="2">
        <f>SUMIFS(DataRegularSeason20242025!$AA$3:$AA$1315,DataRegularSeason20242025!$B$3:$B$1315, "&lt;=" &amp; $A183, DataRegularSeason20242025!$D$3:$D$1315, L$1)+SUMIFS(DataRegularSeason20242025!$AB$3:$AB$1315,DataRegularSeason20242025!$B$3:$B$1315, "&lt;=" &amp; $A183, DataRegularSeason20242025!$E$3:$E$1315, L$1)</f>
        <v>65</v>
      </c>
      <c r="M183" s="2">
        <f>SUMIFS(DataRegularSeason20242025!$AA$3:$AA$1315,DataRegularSeason20242025!$B$3:$B$1315, "&lt;=" &amp; $A183, DataRegularSeason20242025!$D$3:$D$1315, M$1)+SUMIFS(DataRegularSeason20242025!$AB$3:$AB$1315,DataRegularSeason20242025!$B$3:$B$1315, "&lt;=" &amp; $A183, DataRegularSeason20242025!$E$3:$E$1315, M$1)</f>
        <v>59</v>
      </c>
      <c r="N183" s="2">
        <f>SUMIFS(DataRegularSeason20242025!$AA$3:$AA$1315,DataRegularSeason20242025!$B$3:$B$1315, "&lt;=" &amp; $A183, DataRegularSeason20242025!$D$3:$D$1315, N$1)+SUMIFS(DataRegularSeason20242025!$AB$3:$AB$1315,DataRegularSeason20242025!$B$3:$B$1315, "&lt;=" &amp; $A183, DataRegularSeason20242025!$E$3:$E$1315, N$1)</f>
        <v>58</v>
      </c>
      <c r="O183" s="2">
        <f>SUMIFS(DataRegularSeason20242025!$AA$3:$AA$1315,DataRegularSeason20242025!$B$3:$B$1315, "&lt;=" &amp; $A183, DataRegularSeason20242025!$D$3:$D$1315, O$1)+SUMIFS(DataRegularSeason20242025!$AB$3:$AB$1315,DataRegularSeason20242025!$B$3:$B$1315, "&lt;=" &amp; $A183, DataRegularSeason20242025!$E$3:$E$1315, O$1)</f>
        <v>60</v>
      </c>
      <c r="P183" s="2">
        <f>SUMIFS(DataRegularSeason20242025!$AA$3:$AA$1315,DataRegularSeason20242025!$B$3:$B$1315, "&lt;=" &amp; $A183, DataRegularSeason20242025!$D$3:$D$1315, P$1)+SUMIFS(DataRegularSeason20242025!$AB$3:$AB$1315,DataRegularSeason20242025!$B$3:$B$1315, "&lt;=" &amp; $A183, DataRegularSeason20242025!$E$3:$E$1315, P$1)</f>
        <v>53</v>
      </c>
      <c r="Q183" s="2">
        <f>SUMIFS(DataRegularSeason20242025!$AA$3:$AA$1315,DataRegularSeason20242025!$B$3:$B$1315, "&lt;=" &amp; $A183, DataRegularSeason20242025!$D$3:$D$1315, Q$1)+SUMIFS(DataRegularSeason20242025!$AB$3:$AB$1315,DataRegularSeason20242025!$B$3:$B$1315, "&lt;=" &amp; $A183, DataRegularSeason20242025!$E$3:$E$1315, Q$1)</f>
        <v>62</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49</v>
      </c>
      <c r="T183" s="2">
        <f>SUMIFS(DataRegularSeason20242025!$AA$3:$AA$1315,DataRegularSeason20242025!$B$3:$B$1315, "&lt;=" &amp; $A183, DataRegularSeason20242025!$D$3:$D$1315, T$1)+SUMIFS(DataRegularSeason20242025!$AB$3:$AB$1315,DataRegularSeason20242025!$B$3:$B$1315, "&lt;=" &amp; $A183, DataRegularSeason20242025!$E$3:$E$1315, T$1)</f>
        <v>52</v>
      </c>
      <c r="U183" s="2">
        <f>SUMIFS(DataRegularSeason20242025!$AA$3:$AA$1315,DataRegularSeason20242025!$B$3:$B$1315, "&lt;=" &amp; $A183, DataRegularSeason20242025!$D$3:$D$1315, U$1)+SUMIFS(DataRegularSeason20242025!$AB$3:$AB$1315,DataRegularSeason20242025!$B$3:$B$1315, "&lt;=" &amp; $A183, DataRegularSeason20242025!$E$3:$E$1315, U$1)</f>
        <v>54</v>
      </c>
      <c r="V183" s="2">
        <f>SUMIFS(DataRegularSeason20242025!$AA$3:$AA$1315,DataRegularSeason20242025!$B$3:$B$1315, "&lt;=" &amp; $A183, DataRegularSeason20242025!$D$3:$D$1315, V$1)+SUMIFS(DataRegularSeason20242025!$AB$3:$AB$1315,DataRegularSeason20242025!$B$3:$B$1315, "&lt;=" &amp; $A183, DataRegularSeason20242025!$E$3:$E$1315, V$1)</f>
        <v>50</v>
      </c>
      <c r="W183" s="2">
        <f>SUMIFS(DataRegularSeason20242025!$AA$3:$AA$1315,DataRegularSeason20242025!$B$3:$B$1315, "&lt;=" &amp; $A183, DataRegularSeason20242025!$D$3:$D$1315, W$1)+SUMIFS(DataRegularSeason20242025!$AB$3:$AB$1315,DataRegularSeason20242025!$B$3:$B$1315, "&lt;=" &amp; $A183, DataRegularSeason20242025!$E$3:$E$1315, W$1)</f>
        <v>48</v>
      </c>
      <c r="X183" s="2">
        <f>SUMIFS(DataRegularSeason20242025!$AA$3:$AA$1315,DataRegularSeason20242025!$B$3:$B$1315, "&lt;=" &amp; $A183, DataRegularSeason20242025!$D$3:$D$1315, X$1)+SUMIFS(DataRegularSeason20242025!$AB$3:$AB$1315,DataRegularSeason20242025!$B$3:$B$1315, "&lt;=" &amp; $A183, DataRegularSeason20242025!$E$3:$E$1315, X$1)</f>
        <v>47</v>
      </c>
      <c r="Y183" s="2">
        <f>SUMIFS(DataRegularSeason20242025!$AA$3:$AA$1315,DataRegularSeason20242025!$B$3:$B$1315, "&lt;=" &amp; $A183, DataRegularSeason20242025!$D$3:$D$1315, Y$1)+SUMIFS(DataRegularSeason20242025!$AB$3:$AB$1315,DataRegularSeason20242025!$B$3:$B$1315, "&lt;=" &amp; $A183, DataRegularSeason20242025!$E$3:$E$1315, Y$1)</f>
        <v>34</v>
      </c>
      <c r="Z183" s="2">
        <f>SUMIFS(DataRegularSeason20242025!$AA$3:$AA$1315,DataRegularSeason20242025!$B$3:$B$1315, "&lt;=" &amp; $A183, DataRegularSeason20242025!$D$3:$D$1315, Z$1)+SUMIFS(DataRegularSeason20242025!$AB$3:$AB$1315,DataRegularSeason20242025!$B$3:$B$1315, "&lt;=" &amp; $A183, DataRegularSeason20242025!$E$3:$E$1315, Z$1)</f>
        <v>50</v>
      </c>
      <c r="AA183" s="2">
        <f>SUMIFS(DataRegularSeason20242025!$AA$3:$AA$1315,DataRegularSeason20242025!$B$3:$B$1315, "&lt;=" &amp; $A183, DataRegularSeason20242025!$D$3:$D$1315, AA$1)+SUMIFS(DataRegularSeason20242025!$AB$3:$AB$1315,DataRegularSeason20242025!$B$3:$B$1315, "&lt;=" &amp; $A183, DataRegularSeason20242025!$E$3:$E$1315, AA$1)</f>
        <v>55</v>
      </c>
      <c r="AB183" s="2">
        <f>SUMIFS(DataRegularSeason20242025!$AA$3:$AA$1315,DataRegularSeason20242025!$B$3:$B$1315, "&lt;=" &amp; $A183, DataRegularSeason20242025!$D$3:$D$1315, AB$1)+SUMIFS(DataRegularSeason20242025!$AB$3:$AB$1315,DataRegularSeason20242025!$B$3:$B$1315, "&lt;=" &amp; $A183, DataRegularSeason20242025!$E$3:$E$1315, AB$1)</f>
        <v>62</v>
      </c>
      <c r="AC183" s="2">
        <f>SUMIFS(DataRegularSeason20242025!$AA$3:$AA$1315,DataRegularSeason20242025!$B$3:$B$1315, "&lt;=" &amp; $A183, DataRegularSeason20242025!$D$3:$D$1315, AC$1)+SUMIFS(DataRegularSeason20242025!$AB$3:$AB$1315,DataRegularSeason20242025!$B$3:$B$1315, "&lt;=" &amp; $A183, DataRegularSeason20242025!$E$3:$E$1315, AC$1)</f>
        <v>49</v>
      </c>
      <c r="AD183" s="2">
        <f>SUMIFS(DataRegularSeason20242025!$AA$3:$AA$1315,DataRegularSeason20242025!$B$3:$B$1315, "&lt;=" &amp; $A183, DataRegularSeason20242025!$D$3:$D$1315, AD$1)+SUMIFS(DataRegularSeason20242025!$AB$3:$AB$1315,DataRegularSeason20242025!$B$3:$B$1315, "&lt;=" &amp; $A183, DataRegularSeason20242025!$E$3:$E$1315, AD$1)</f>
        <v>50</v>
      </c>
      <c r="AE183" s="2">
        <f>SUMIFS(DataRegularSeason20242025!$AA$3:$AA$1315,DataRegularSeason20242025!$B$3:$B$1315, "&lt;=" &amp; $A183, DataRegularSeason20242025!$D$3:$D$1315, AE$1)+SUMIFS(DataRegularSeason20242025!$AB$3:$AB$1315,DataRegularSeason20242025!$B$3:$B$1315, "&lt;=" &amp; $A183, DataRegularSeason20242025!$E$3:$E$1315, AE$1)</f>
        <v>64</v>
      </c>
      <c r="AF183" s="2">
        <f>SUMIFS(DataRegularSeason20242025!$AA$3:$AA$1315,DataRegularSeason20242025!$B$3:$B$1315, "&lt;=" &amp; $A183, DataRegularSeason20242025!$D$3:$D$1315, AF$1)+SUMIFS(DataRegularSeason20242025!$AB$3:$AB$1315,DataRegularSeason20242025!$B$3:$B$1315, "&lt;=" &amp; $A183, DataRegularSeason20242025!$E$3:$E$1315, AF$1)</f>
        <v>69</v>
      </c>
      <c r="AG183" s="2">
        <f>SUMIFS(DataRegularSeason20242025!$AA$3:$AA$1315,DataRegularSeason20242025!$B$3:$B$1315, "&lt;=" &amp; $A183, DataRegularSeason20242025!$D$3:$D$1315, AG$1)+SUMIFS(DataRegularSeason20242025!$AB$3:$AB$1315,DataRegularSeason20242025!$B$3:$B$1315, "&lt;=" &amp; $A183, DataRegularSeason20242025!$E$3:$E$1315, AG$1)</f>
        <v>71</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46</v>
      </c>
      <c r="C184" s="2">
        <f>SUMIFS(DataRegularSeason20242025!$AA$3:$AA$1315,DataRegularSeason20242025!$B$3:$B$1315, "&lt;=" &amp; $A184, DataRegularSeason20242025!$D$3:$D$1315, C$1)+SUMIFS(DataRegularSeason20242025!$AB$3:$AB$1315,DataRegularSeason20242025!$B$3:$B$1315, "&lt;=" &amp; $A184, DataRegularSeason20242025!$E$3:$E$1315, C$1)</f>
        <v>56</v>
      </c>
      <c r="D184" s="2">
        <f>SUMIFS(DataRegularSeason20242025!$AA$3:$AA$1315,DataRegularSeason20242025!$B$3:$B$1315, "&lt;=" &amp; $A184, DataRegularSeason20242025!$D$3:$D$1315, D$1)+SUMIFS(DataRegularSeason20242025!$AB$3:$AB$1315,DataRegularSeason20242025!$B$3:$B$1315, "&lt;=" &amp; $A184, DataRegularSeason20242025!$E$3:$E$1315, D$1)</f>
        <v>41</v>
      </c>
      <c r="E184" s="2">
        <f>SUMIFS(DataRegularSeason20242025!$AA$3:$AA$1315,DataRegularSeason20242025!$B$3:$B$1315, "&lt;=" &amp; $A184, DataRegularSeason20242025!$D$3:$D$1315, E$1)+SUMIFS(DataRegularSeason20242025!$AB$3:$AB$1315,DataRegularSeason20242025!$B$3:$B$1315, "&lt;=" &amp; $A184, DataRegularSeason20242025!$E$3:$E$1315, E$1)</f>
        <v>64</v>
      </c>
      <c r="F184" s="2">
        <f>SUMIFS(DataRegularSeason20242025!$AA$3:$AA$1315,DataRegularSeason20242025!$B$3:$B$1315, "&lt;=" &amp; $A184, DataRegularSeason20242025!$D$3:$D$1315, F$1)+SUMIFS(DataRegularSeason20242025!$AB$3:$AB$1315,DataRegularSeason20242025!$B$3:$B$1315, "&lt;=" &amp; $A184, DataRegularSeason20242025!$E$3:$E$1315, F$1)</f>
        <v>55</v>
      </c>
      <c r="G184" s="2">
        <f>SUMIFS(DataRegularSeason20242025!$AA$3:$AA$1315,DataRegularSeason20242025!$B$3:$B$1315, "&lt;=" &amp; $A184, DataRegularSeason20242025!$D$3:$D$1315, G$1)+SUMIFS(DataRegularSeason20242025!$AB$3:$AB$1315,DataRegularSeason20242025!$B$3:$B$1315, "&lt;=" &amp; $A184, DataRegularSeason20242025!$E$3:$E$1315, G$1)</f>
        <v>55</v>
      </c>
      <c r="H184" s="2">
        <f>SUMIFS(DataRegularSeason20242025!$AA$3:$AA$1315,DataRegularSeason20242025!$B$3:$B$1315, "&lt;=" &amp; $A184, DataRegularSeason20242025!$D$3:$D$1315, H$1)+SUMIFS(DataRegularSeason20242025!$AB$3:$AB$1315,DataRegularSeason20242025!$B$3:$B$1315, "&lt;=" &amp; $A184, DataRegularSeason20242025!$E$3:$E$1315, H$1)</f>
        <v>35</v>
      </c>
      <c r="I184" s="2">
        <f>SUMIFS(DataRegularSeason20242025!$AA$3:$AA$1315,DataRegularSeason20242025!$B$3:$B$1315, "&lt;=" &amp; $A184, DataRegularSeason20242025!$D$3:$D$1315, I$1)+SUMIFS(DataRegularSeason20242025!$AB$3:$AB$1315,DataRegularSeason20242025!$B$3:$B$1315, "&lt;=" &amp; $A184, DataRegularSeason20242025!$E$3:$E$1315, I$1)</f>
        <v>58</v>
      </c>
      <c r="J184" s="2">
        <f>SUMIFS(DataRegularSeason20242025!$AA$3:$AA$1315,DataRegularSeason20242025!$B$3:$B$1315, "&lt;=" &amp; $A184, DataRegularSeason20242025!$D$3:$D$1315, J$1)+SUMIFS(DataRegularSeason20242025!$AB$3:$AB$1315,DataRegularSeason20242025!$B$3:$B$1315, "&lt;=" &amp; $A184, DataRegularSeason20242025!$E$3:$E$1315, J$1)</f>
        <v>63</v>
      </c>
      <c r="K184" s="2">
        <f>SUMIFS(DataRegularSeason20242025!$AA$3:$AA$1315,DataRegularSeason20242025!$B$3:$B$1315, "&lt;=" &amp; $A184, DataRegularSeason20242025!$D$3:$D$1315, K$1)+SUMIFS(DataRegularSeason20242025!$AB$3:$AB$1315,DataRegularSeason20242025!$B$3:$B$1315, "&lt;=" &amp; $A184, DataRegularSeason20242025!$E$3:$E$1315, K$1)</f>
        <v>51</v>
      </c>
      <c r="L184" s="2">
        <f>SUMIFS(DataRegularSeason20242025!$AA$3:$AA$1315,DataRegularSeason20242025!$B$3:$B$1315, "&lt;=" &amp; $A184, DataRegularSeason20242025!$D$3:$D$1315, L$1)+SUMIFS(DataRegularSeason20242025!$AB$3:$AB$1315,DataRegularSeason20242025!$B$3:$B$1315, "&lt;=" &amp; $A184, DataRegularSeason20242025!$E$3:$E$1315, L$1)</f>
        <v>65</v>
      </c>
      <c r="M184" s="2">
        <f>SUMIFS(DataRegularSeason20242025!$AA$3:$AA$1315,DataRegularSeason20242025!$B$3:$B$1315, "&lt;=" &amp; $A184, DataRegularSeason20242025!$D$3:$D$1315, M$1)+SUMIFS(DataRegularSeason20242025!$AB$3:$AB$1315,DataRegularSeason20242025!$B$3:$B$1315, "&lt;=" &amp; $A184, DataRegularSeason20242025!$E$3:$E$1315, M$1)</f>
        <v>59</v>
      </c>
      <c r="N184" s="2">
        <f>SUMIFS(DataRegularSeason20242025!$AA$3:$AA$1315,DataRegularSeason20242025!$B$3:$B$1315, "&lt;=" &amp; $A184, DataRegularSeason20242025!$D$3:$D$1315, N$1)+SUMIFS(DataRegularSeason20242025!$AB$3:$AB$1315,DataRegularSeason20242025!$B$3:$B$1315, "&lt;=" &amp; $A184, DataRegularSeason20242025!$E$3:$E$1315, N$1)</f>
        <v>58</v>
      </c>
      <c r="O184" s="2">
        <f>SUMIFS(DataRegularSeason20242025!$AA$3:$AA$1315,DataRegularSeason20242025!$B$3:$B$1315, "&lt;=" &amp; $A184, DataRegularSeason20242025!$D$3:$D$1315, O$1)+SUMIFS(DataRegularSeason20242025!$AB$3:$AB$1315,DataRegularSeason20242025!$B$3:$B$1315, "&lt;=" &amp; $A184, DataRegularSeason20242025!$E$3:$E$1315, O$1)</f>
        <v>60</v>
      </c>
      <c r="P184" s="2">
        <f>SUMIFS(DataRegularSeason20242025!$AA$3:$AA$1315,DataRegularSeason20242025!$B$3:$B$1315, "&lt;=" &amp; $A184, DataRegularSeason20242025!$D$3:$D$1315, P$1)+SUMIFS(DataRegularSeason20242025!$AB$3:$AB$1315,DataRegularSeason20242025!$B$3:$B$1315, "&lt;=" &amp; $A184, DataRegularSeason20242025!$E$3:$E$1315, P$1)</f>
        <v>53</v>
      </c>
      <c r="Q184" s="2">
        <f>SUMIFS(DataRegularSeason20242025!$AA$3:$AA$1315,DataRegularSeason20242025!$B$3:$B$1315, "&lt;=" &amp; $A184, DataRegularSeason20242025!$D$3:$D$1315, Q$1)+SUMIFS(DataRegularSeason20242025!$AB$3:$AB$1315,DataRegularSeason20242025!$B$3:$B$1315, "&lt;=" &amp; $A184, DataRegularSeason20242025!$E$3:$E$1315, Q$1)</f>
        <v>62</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49</v>
      </c>
      <c r="T184" s="2">
        <f>SUMIFS(DataRegularSeason20242025!$AA$3:$AA$1315,DataRegularSeason20242025!$B$3:$B$1315, "&lt;=" &amp; $A184, DataRegularSeason20242025!$D$3:$D$1315, T$1)+SUMIFS(DataRegularSeason20242025!$AB$3:$AB$1315,DataRegularSeason20242025!$B$3:$B$1315, "&lt;=" &amp; $A184, DataRegularSeason20242025!$E$3:$E$1315, T$1)</f>
        <v>52</v>
      </c>
      <c r="U184" s="2">
        <f>SUMIFS(DataRegularSeason20242025!$AA$3:$AA$1315,DataRegularSeason20242025!$B$3:$B$1315, "&lt;=" &amp; $A184, DataRegularSeason20242025!$D$3:$D$1315, U$1)+SUMIFS(DataRegularSeason20242025!$AB$3:$AB$1315,DataRegularSeason20242025!$B$3:$B$1315, "&lt;=" &amp; $A184, DataRegularSeason20242025!$E$3:$E$1315, U$1)</f>
        <v>54</v>
      </c>
      <c r="V184" s="2">
        <f>SUMIFS(DataRegularSeason20242025!$AA$3:$AA$1315,DataRegularSeason20242025!$B$3:$B$1315, "&lt;=" &amp; $A184, DataRegularSeason20242025!$D$3:$D$1315, V$1)+SUMIFS(DataRegularSeason20242025!$AB$3:$AB$1315,DataRegularSeason20242025!$B$3:$B$1315, "&lt;=" &amp; $A184, DataRegularSeason20242025!$E$3:$E$1315, V$1)</f>
        <v>50</v>
      </c>
      <c r="W184" s="2">
        <f>SUMIFS(DataRegularSeason20242025!$AA$3:$AA$1315,DataRegularSeason20242025!$B$3:$B$1315, "&lt;=" &amp; $A184, DataRegularSeason20242025!$D$3:$D$1315, W$1)+SUMIFS(DataRegularSeason20242025!$AB$3:$AB$1315,DataRegularSeason20242025!$B$3:$B$1315, "&lt;=" &amp; $A184, DataRegularSeason20242025!$E$3:$E$1315, W$1)</f>
        <v>48</v>
      </c>
      <c r="X184" s="2">
        <f>SUMIFS(DataRegularSeason20242025!$AA$3:$AA$1315,DataRegularSeason20242025!$B$3:$B$1315, "&lt;=" &amp; $A184, DataRegularSeason20242025!$D$3:$D$1315, X$1)+SUMIFS(DataRegularSeason20242025!$AB$3:$AB$1315,DataRegularSeason20242025!$B$3:$B$1315, "&lt;=" &amp; $A184, DataRegularSeason20242025!$E$3:$E$1315, X$1)</f>
        <v>47</v>
      </c>
      <c r="Y184" s="2">
        <f>SUMIFS(DataRegularSeason20242025!$AA$3:$AA$1315,DataRegularSeason20242025!$B$3:$B$1315, "&lt;=" &amp; $A184, DataRegularSeason20242025!$D$3:$D$1315, Y$1)+SUMIFS(DataRegularSeason20242025!$AB$3:$AB$1315,DataRegularSeason20242025!$B$3:$B$1315, "&lt;=" &amp; $A184, DataRegularSeason20242025!$E$3:$E$1315, Y$1)</f>
        <v>34</v>
      </c>
      <c r="Z184" s="2">
        <f>SUMIFS(DataRegularSeason20242025!$AA$3:$AA$1315,DataRegularSeason20242025!$B$3:$B$1315, "&lt;=" &amp; $A184, DataRegularSeason20242025!$D$3:$D$1315, Z$1)+SUMIFS(DataRegularSeason20242025!$AB$3:$AB$1315,DataRegularSeason20242025!$B$3:$B$1315, "&lt;=" &amp; $A184, DataRegularSeason20242025!$E$3:$E$1315, Z$1)</f>
        <v>50</v>
      </c>
      <c r="AA184" s="2">
        <f>SUMIFS(DataRegularSeason20242025!$AA$3:$AA$1315,DataRegularSeason20242025!$B$3:$B$1315, "&lt;=" &amp; $A184, DataRegularSeason20242025!$D$3:$D$1315, AA$1)+SUMIFS(DataRegularSeason20242025!$AB$3:$AB$1315,DataRegularSeason20242025!$B$3:$B$1315, "&lt;=" &amp; $A184, DataRegularSeason20242025!$E$3:$E$1315, AA$1)</f>
        <v>55</v>
      </c>
      <c r="AB184" s="2">
        <f>SUMIFS(DataRegularSeason20242025!$AA$3:$AA$1315,DataRegularSeason20242025!$B$3:$B$1315, "&lt;=" &amp; $A184, DataRegularSeason20242025!$D$3:$D$1315, AB$1)+SUMIFS(DataRegularSeason20242025!$AB$3:$AB$1315,DataRegularSeason20242025!$B$3:$B$1315, "&lt;=" &amp; $A184, DataRegularSeason20242025!$E$3:$E$1315, AB$1)</f>
        <v>62</v>
      </c>
      <c r="AC184" s="2">
        <f>SUMIFS(DataRegularSeason20242025!$AA$3:$AA$1315,DataRegularSeason20242025!$B$3:$B$1315, "&lt;=" &amp; $A184, DataRegularSeason20242025!$D$3:$D$1315, AC$1)+SUMIFS(DataRegularSeason20242025!$AB$3:$AB$1315,DataRegularSeason20242025!$B$3:$B$1315, "&lt;=" &amp; $A184, DataRegularSeason20242025!$E$3:$E$1315, AC$1)</f>
        <v>49</v>
      </c>
      <c r="AD184" s="2">
        <f>SUMIFS(DataRegularSeason20242025!$AA$3:$AA$1315,DataRegularSeason20242025!$B$3:$B$1315, "&lt;=" &amp; $A184, DataRegularSeason20242025!$D$3:$D$1315, AD$1)+SUMIFS(DataRegularSeason20242025!$AB$3:$AB$1315,DataRegularSeason20242025!$B$3:$B$1315, "&lt;=" &amp; $A184, DataRegularSeason20242025!$E$3:$E$1315, AD$1)</f>
        <v>50</v>
      </c>
      <c r="AE184" s="2">
        <f>SUMIFS(DataRegularSeason20242025!$AA$3:$AA$1315,DataRegularSeason20242025!$B$3:$B$1315, "&lt;=" &amp; $A184, DataRegularSeason20242025!$D$3:$D$1315, AE$1)+SUMIFS(DataRegularSeason20242025!$AB$3:$AB$1315,DataRegularSeason20242025!$B$3:$B$1315, "&lt;=" &amp; $A184, DataRegularSeason20242025!$E$3:$E$1315, AE$1)</f>
        <v>64</v>
      </c>
      <c r="AF184" s="2">
        <f>SUMIFS(DataRegularSeason20242025!$AA$3:$AA$1315,DataRegularSeason20242025!$B$3:$B$1315, "&lt;=" &amp; $A184, DataRegularSeason20242025!$D$3:$D$1315, AF$1)+SUMIFS(DataRegularSeason20242025!$AB$3:$AB$1315,DataRegularSeason20242025!$B$3:$B$1315, "&lt;=" &amp; $A184, DataRegularSeason20242025!$E$3:$E$1315, AF$1)</f>
        <v>69</v>
      </c>
      <c r="AG184" s="2">
        <f>SUMIFS(DataRegularSeason20242025!$AA$3:$AA$1315,DataRegularSeason20242025!$B$3:$B$1315, "&lt;=" &amp; $A184, DataRegularSeason20242025!$D$3:$D$1315, AG$1)+SUMIFS(DataRegularSeason20242025!$AB$3:$AB$1315,DataRegularSeason20242025!$B$3:$B$1315, "&lt;=" &amp; $A184, DataRegularSeason20242025!$E$3:$E$1315, AG$1)</f>
        <v>71</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46</v>
      </c>
      <c r="C185" s="2">
        <f>SUMIFS(DataRegularSeason20242025!$AA$3:$AA$1315,DataRegularSeason20242025!$B$3:$B$1315, "&lt;=" &amp; $A185, DataRegularSeason20242025!$D$3:$D$1315, C$1)+SUMIFS(DataRegularSeason20242025!$AB$3:$AB$1315,DataRegularSeason20242025!$B$3:$B$1315, "&lt;=" &amp; $A185, DataRegularSeason20242025!$E$3:$E$1315, C$1)</f>
        <v>56</v>
      </c>
      <c r="D185" s="2">
        <f>SUMIFS(DataRegularSeason20242025!$AA$3:$AA$1315,DataRegularSeason20242025!$B$3:$B$1315, "&lt;=" &amp; $A185, DataRegularSeason20242025!$D$3:$D$1315, D$1)+SUMIFS(DataRegularSeason20242025!$AB$3:$AB$1315,DataRegularSeason20242025!$B$3:$B$1315, "&lt;=" &amp; $A185, DataRegularSeason20242025!$E$3:$E$1315, D$1)</f>
        <v>41</v>
      </c>
      <c r="E185" s="2">
        <f>SUMIFS(DataRegularSeason20242025!$AA$3:$AA$1315,DataRegularSeason20242025!$B$3:$B$1315, "&lt;=" &amp; $A185, DataRegularSeason20242025!$D$3:$D$1315, E$1)+SUMIFS(DataRegularSeason20242025!$AB$3:$AB$1315,DataRegularSeason20242025!$B$3:$B$1315, "&lt;=" &amp; $A185, DataRegularSeason20242025!$E$3:$E$1315, E$1)</f>
        <v>64</v>
      </c>
      <c r="F185" s="2">
        <f>SUMIFS(DataRegularSeason20242025!$AA$3:$AA$1315,DataRegularSeason20242025!$B$3:$B$1315, "&lt;=" &amp; $A185, DataRegularSeason20242025!$D$3:$D$1315, F$1)+SUMIFS(DataRegularSeason20242025!$AB$3:$AB$1315,DataRegularSeason20242025!$B$3:$B$1315, "&lt;=" &amp; $A185, DataRegularSeason20242025!$E$3:$E$1315, F$1)</f>
        <v>55</v>
      </c>
      <c r="G185" s="2">
        <f>SUMIFS(DataRegularSeason20242025!$AA$3:$AA$1315,DataRegularSeason20242025!$B$3:$B$1315, "&lt;=" &amp; $A185, DataRegularSeason20242025!$D$3:$D$1315, G$1)+SUMIFS(DataRegularSeason20242025!$AB$3:$AB$1315,DataRegularSeason20242025!$B$3:$B$1315, "&lt;=" &amp; $A185, DataRegularSeason20242025!$E$3:$E$1315, G$1)</f>
        <v>55</v>
      </c>
      <c r="H185" s="2">
        <f>SUMIFS(DataRegularSeason20242025!$AA$3:$AA$1315,DataRegularSeason20242025!$B$3:$B$1315, "&lt;=" &amp; $A185, DataRegularSeason20242025!$D$3:$D$1315, H$1)+SUMIFS(DataRegularSeason20242025!$AB$3:$AB$1315,DataRegularSeason20242025!$B$3:$B$1315, "&lt;=" &amp; $A185, DataRegularSeason20242025!$E$3:$E$1315, H$1)</f>
        <v>35</v>
      </c>
      <c r="I185" s="2">
        <f>SUMIFS(DataRegularSeason20242025!$AA$3:$AA$1315,DataRegularSeason20242025!$B$3:$B$1315, "&lt;=" &amp; $A185, DataRegularSeason20242025!$D$3:$D$1315, I$1)+SUMIFS(DataRegularSeason20242025!$AB$3:$AB$1315,DataRegularSeason20242025!$B$3:$B$1315, "&lt;=" &amp; $A185, DataRegularSeason20242025!$E$3:$E$1315, I$1)</f>
        <v>58</v>
      </c>
      <c r="J185" s="2">
        <f>SUMIFS(DataRegularSeason20242025!$AA$3:$AA$1315,DataRegularSeason20242025!$B$3:$B$1315, "&lt;=" &amp; $A185, DataRegularSeason20242025!$D$3:$D$1315, J$1)+SUMIFS(DataRegularSeason20242025!$AB$3:$AB$1315,DataRegularSeason20242025!$B$3:$B$1315, "&lt;=" &amp; $A185, DataRegularSeason20242025!$E$3:$E$1315, J$1)</f>
        <v>63</v>
      </c>
      <c r="K185" s="2">
        <f>SUMIFS(DataRegularSeason20242025!$AA$3:$AA$1315,DataRegularSeason20242025!$B$3:$B$1315, "&lt;=" &amp; $A185, DataRegularSeason20242025!$D$3:$D$1315, K$1)+SUMIFS(DataRegularSeason20242025!$AB$3:$AB$1315,DataRegularSeason20242025!$B$3:$B$1315, "&lt;=" &amp; $A185, DataRegularSeason20242025!$E$3:$E$1315, K$1)</f>
        <v>51</v>
      </c>
      <c r="L185" s="2">
        <f>SUMIFS(DataRegularSeason20242025!$AA$3:$AA$1315,DataRegularSeason20242025!$B$3:$B$1315, "&lt;=" &amp; $A185, DataRegularSeason20242025!$D$3:$D$1315, L$1)+SUMIFS(DataRegularSeason20242025!$AB$3:$AB$1315,DataRegularSeason20242025!$B$3:$B$1315, "&lt;=" &amp; $A185, DataRegularSeason20242025!$E$3:$E$1315, L$1)</f>
        <v>65</v>
      </c>
      <c r="M185" s="2">
        <f>SUMIFS(DataRegularSeason20242025!$AA$3:$AA$1315,DataRegularSeason20242025!$B$3:$B$1315, "&lt;=" &amp; $A185, DataRegularSeason20242025!$D$3:$D$1315, M$1)+SUMIFS(DataRegularSeason20242025!$AB$3:$AB$1315,DataRegularSeason20242025!$B$3:$B$1315, "&lt;=" &amp; $A185, DataRegularSeason20242025!$E$3:$E$1315, M$1)</f>
        <v>59</v>
      </c>
      <c r="N185" s="2">
        <f>SUMIFS(DataRegularSeason20242025!$AA$3:$AA$1315,DataRegularSeason20242025!$B$3:$B$1315, "&lt;=" &amp; $A185, DataRegularSeason20242025!$D$3:$D$1315, N$1)+SUMIFS(DataRegularSeason20242025!$AB$3:$AB$1315,DataRegularSeason20242025!$B$3:$B$1315, "&lt;=" &amp; $A185, DataRegularSeason20242025!$E$3:$E$1315, N$1)</f>
        <v>58</v>
      </c>
      <c r="O185" s="2">
        <f>SUMIFS(DataRegularSeason20242025!$AA$3:$AA$1315,DataRegularSeason20242025!$B$3:$B$1315, "&lt;=" &amp; $A185, DataRegularSeason20242025!$D$3:$D$1315, O$1)+SUMIFS(DataRegularSeason20242025!$AB$3:$AB$1315,DataRegularSeason20242025!$B$3:$B$1315, "&lt;=" &amp; $A185, DataRegularSeason20242025!$E$3:$E$1315, O$1)</f>
        <v>60</v>
      </c>
      <c r="P185" s="2">
        <f>SUMIFS(DataRegularSeason20242025!$AA$3:$AA$1315,DataRegularSeason20242025!$B$3:$B$1315, "&lt;=" &amp; $A185, DataRegularSeason20242025!$D$3:$D$1315, P$1)+SUMIFS(DataRegularSeason20242025!$AB$3:$AB$1315,DataRegularSeason20242025!$B$3:$B$1315, "&lt;=" &amp; $A185, DataRegularSeason20242025!$E$3:$E$1315, P$1)</f>
        <v>53</v>
      </c>
      <c r="Q185" s="2">
        <f>SUMIFS(DataRegularSeason20242025!$AA$3:$AA$1315,DataRegularSeason20242025!$B$3:$B$1315, "&lt;=" &amp; $A185, DataRegularSeason20242025!$D$3:$D$1315, Q$1)+SUMIFS(DataRegularSeason20242025!$AB$3:$AB$1315,DataRegularSeason20242025!$B$3:$B$1315, "&lt;=" &amp; $A185, DataRegularSeason20242025!$E$3:$E$1315, Q$1)</f>
        <v>62</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49</v>
      </c>
      <c r="T185" s="2">
        <f>SUMIFS(DataRegularSeason20242025!$AA$3:$AA$1315,DataRegularSeason20242025!$B$3:$B$1315, "&lt;=" &amp; $A185, DataRegularSeason20242025!$D$3:$D$1315, T$1)+SUMIFS(DataRegularSeason20242025!$AB$3:$AB$1315,DataRegularSeason20242025!$B$3:$B$1315, "&lt;=" &amp; $A185, DataRegularSeason20242025!$E$3:$E$1315, T$1)</f>
        <v>52</v>
      </c>
      <c r="U185" s="2">
        <f>SUMIFS(DataRegularSeason20242025!$AA$3:$AA$1315,DataRegularSeason20242025!$B$3:$B$1315, "&lt;=" &amp; $A185, DataRegularSeason20242025!$D$3:$D$1315, U$1)+SUMIFS(DataRegularSeason20242025!$AB$3:$AB$1315,DataRegularSeason20242025!$B$3:$B$1315, "&lt;=" &amp; $A185, DataRegularSeason20242025!$E$3:$E$1315, U$1)</f>
        <v>54</v>
      </c>
      <c r="V185" s="2">
        <f>SUMIFS(DataRegularSeason20242025!$AA$3:$AA$1315,DataRegularSeason20242025!$B$3:$B$1315, "&lt;=" &amp; $A185, DataRegularSeason20242025!$D$3:$D$1315, V$1)+SUMIFS(DataRegularSeason20242025!$AB$3:$AB$1315,DataRegularSeason20242025!$B$3:$B$1315, "&lt;=" &amp; $A185, DataRegularSeason20242025!$E$3:$E$1315, V$1)</f>
        <v>50</v>
      </c>
      <c r="W185" s="2">
        <f>SUMIFS(DataRegularSeason20242025!$AA$3:$AA$1315,DataRegularSeason20242025!$B$3:$B$1315, "&lt;=" &amp; $A185, DataRegularSeason20242025!$D$3:$D$1315, W$1)+SUMIFS(DataRegularSeason20242025!$AB$3:$AB$1315,DataRegularSeason20242025!$B$3:$B$1315, "&lt;=" &amp; $A185, DataRegularSeason20242025!$E$3:$E$1315, W$1)</f>
        <v>48</v>
      </c>
      <c r="X185" s="2">
        <f>SUMIFS(DataRegularSeason20242025!$AA$3:$AA$1315,DataRegularSeason20242025!$B$3:$B$1315, "&lt;=" &amp; $A185, DataRegularSeason20242025!$D$3:$D$1315, X$1)+SUMIFS(DataRegularSeason20242025!$AB$3:$AB$1315,DataRegularSeason20242025!$B$3:$B$1315, "&lt;=" &amp; $A185, DataRegularSeason20242025!$E$3:$E$1315, X$1)</f>
        <v>47</v>
      </c>
      <c r="Y185" s="2">
        <f>SUMIFS(DataRegularSeason20242025!$AA$3:$AA$1315,DataRegularSeason20242025!$B$3:$B$1315, "&lt;=" &amp; $A185, DataRegularSeason20242025!$D$3:$D$1315, Y$1)+SUMIFS(DataRegularSeason20242025!$AB$3:$AB$1315,DataRegularSeason20242025!$B$3:$B$1315, "&lt;=" &amp; $A185, DataRegularSeason20242025!$E$3:$E$1315, Y$1)</f>
        <v>34</v>
      </c>
      <c r="Z185" s="2">
        <f>SUMIFS(DataRegularSeason20242025!$AA$3:$AA$1315,DataRegularSeason20242025!$B$3:$B$1315, "&lt;=" &amp; $A185, DataRegularSeason20242025!$D$3:$D$1315, Z$1)+SUMIFS(DataRegularSeason20242025!$AB$3:$AB$1315,DataRegularSeason20242025!$B$3:$B$1315, "&lt;=" &amp; $A185, DataRegularSeason20242025!$E$3:$E$1315, Z$1)</f>
        <v>50</v>
      </c>
      <c r="AA185" s="2">
        <f>SUMIFS(DataRegularSeason20242025!$AA$3:$AA$1315,DataRegularSeason20242025!$B$3:$B$1315, "&lt;=" &amp; $A185, DataRegularSeason20242025!$D$3:$D$1315, AA$1)+SUMIFS(DataRegularSeason20242025!$AB$3:$AB$1315,DataRegularSeason20242025!$B$3:$B$1315, "&lt;=" &amp; $A185, DataRegularSeason20242025!$E$3:$E$1315, AA$1)</f>
        <v>55</v>
      </c>
      <c r="AB185" s="2">
        <f>SUMIFS(DataRegularSeason20242025!$AA$3:$AA$1315,DataRegularSeason20242025!$B$3:$B$1315, "&lt;=" &amp; $A185, DataRegularSeason20242025!$D$3:$D$1315, AB$1)+SUMIFS(DataRegularSeason20242025!$AB$3:$AB$1315,DataRegularSeason20242025!$B$3:$B$1315, "&lt;=" &amp; $A185, DataRegularSeason20242025!$E$3:$E$1315, AB$1)</f>
        <v>62</v>
      </c>
      <c r="AC185" s="2">
        <f>SUMIFS(DataRegularSeason20242025!$AA$3:$AA$1315,DataRegularSeason20242025!$B$3:$B$1315, "&lt;=" &amp; $A185, DataRegularSeason20242025!$D$3:$D$1315, AC$1)+SUMIFS(DataRegularSeason20242025!$AB$3:$AB$1315,DataRegularSeason20242025!$B$3:$B$1315, "&lt;=" &amp; $A185, DataRegularSeason20242025!$E$3:$E$1315, AC$1)</f>
        <v>49</v>
      </c>
      <c r="AD185" s="2">
        <f>SUMIFS(DataRegularSeason20242025!$AA$3:$AA$1315,DataRegularSeason20242025!$B$3:$B$1315, "&lt;=" &amp; $A185, DataRegularSeason20242025!$D$3:$D$1315, AD$1)+SUMIFS(DataRegularSeason20242025!$AB$3:$AB$1315,DataRegularSeason20242025!$B$3:$B$1315, "&lt;=" &amp; $A185, DataRegularSeason20242025!$E$3:$E$1315, AD$1)</f>
        <v>50</v>
      </c>
      <c r="AE185" s="2">
        <f>SUMIFS(DataRegularSeason20242025!$AA$3:$AA$1315,DataRegularSeason20242025!$B$3:$B$1315, "&lt;=" &amp; $A185, DataRegularSeason20242025!$D$3:$D$1315, AE$1)+SUMIFS(DataRegularSeason20242025!$AB$3:$AB$1315,DataRegularSeason20242025!$B$3:$B$1315, "&lt;=" &amp; $A185, DataRegularSeason20242025!$E$3:$E$1315, AE$1)</f>
        <v>64</v>
      </c>
      <c r="AF185" s="2">
        <f>SUMIFS(DataRegularSeason20242025!$AA$3:$AA$1315,DataRegularSeason20242025!$B$3:$B$1315, "&lt;=" &amp; $A185, DataRegularSeason20242025!$D$3:$D$1315, AF$1)+SUMIFS(DataRegularSeason20242025!$AB$3:$AB$1315,DataRegularSeason20242025!$B$3:$B$1315, "&lt;=" &amp; $A185, DataRegularSeason20242025!$E$3:$E$1315, AF$1)</f>
        <v>69</v>
      </c>
      <c r="AG185" s="2">
        <f>SUMIFS(DataRegularSeason20242025!$AA$3:$AA$1315,DataRegularSeason20242025!$B$3:$B$1315, "&lt;=" &amp; $A185, DataRegularSeason20242025!$D$3:$D$1315, AG$1)+SUMIFS(DataRegularSeason20242025!$AB$3:$AB$1315,DataRegularSeason20242025!$B$3:$B$1315, "&lt;=" &amp; $A185, DataRegularSeason20242025!$E$3:$E$1315, AG$1)</f>
        <v>71</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46</v>
      </c>
      <c r="C186" s="2">
        <f>SUMIFS(DataRegularSeason20242025!$AA$3:$AA$1315,DataRegularSeason20242025!$B$3:$B$1315, "&lt;=" &amp; $A186, DataRegularSeason20242025!$D$3:$D$1315, C$1)+SUMIFS(DataRegularSeason20242025!$AB$3:$AB$1315,DataRegularSeason20242025!$B$3:$B$1315, "&lt;=" &amp; $A186, DataRegularSeason20242025!$E$3:$E$1315, C$1)</f>
        <v>56</v>
      </c>
      <c r="D186" s="2">
        <f>SUMIFS(DataRegularSeason20242025!$AA$3:$AA$1315,DataRegularSeason20242025!$B$3:$B$1315, "&lt;=" &amp; $A186, DataRegularSeason20242025!$D$3:$D$1315, D$1)+SUMIFS(DataRegularSeason20242025!$AB$3:$AB$1315,DataRegularSeason20242025!$B$3:$B$1315, "&lt;=" &amp; $A186, DataRegularSeason20242025!$E$3:$E$1315, D$1)</f>
        <v>41</v>
      </c>
      <c r="E186" s="2">
        <f>SUMIFS(DataRegularSeason20242025!$AA$3:$AA$1315,DataRegularSeason20242025!$B$3:$B$1315, "&lt;=" &amp; $A186, DataRegularSeason20242025!$D$3:$D$1315, E$1)+SUMIFS(DataRegularSeason20242025!$AB$3:$AB$1315,DataRegularSeason20242025!$B$3:$B$1315, "&lt;=" &amp; $A186, DataRegularSeason20242025!$E$3:$E$1315, E$1)</f>
        <v>64</v>
      </c>
      <c r="F186" s="2">
        <f>SUMIFS(DataRegularSeason20242025!$AA$3:$AA$1315,DataRegularSeason20242025!$B$3:$B$1315, "&lt;=" &amp; $A186, DataRegularSeason20242025!$D$3:$D$1315, F$1)+SUMIFS(DataRegularSeason20242025!$AB$3:$AB$1315,DataRegularSeason20242025!$B$3:$B$1315, "&lt;=" &amp; $A186, DataRegularSeason20242025!$E$3:$E$1315, F$1)</f>
        <v>55</v>
      </c>
      <c r="G186" s="2">
        <f>SUMIFS(DataRegularSeason20242025!$AA$3:$AA$1315,DataRegularSeason20242025!$B$3:$B$1315, "&lt;=" &amp; $A186, DataRegularSeason20242025!$D$3:$D$1315, G$1)+SUMIFS(DataRegularSeason20242025!$AB$3:$AB$1315,DataRegularSeason20242025!$B$3:$B$1315, "&lt;=" &amp; $A186, DataRegularSeason20242025!$E$3:$E$1315, G$1)</f>
        <v>55</v>
      </c>
      <c r="H186" s="2">
        <f>SUMIFS(DataRegularSeason20242025!$AA$3:$AA$1315,DataRegularSeason20242025!$B$3:$B$1315, "&lt;=" &amp; $A186, DataRegularSeason20242025!$D$3:$D$1315, H$1)+SUMIFS(DataRegularSeason20242025!$AB$3:$AB$1315,DataRegularSeason20242025!$B$3:$B$1315, "&lt;=" &amp; $A186, DataRegularSeason20242025!$E$3:$E$1315, H$1)</f>
        <v>35</v>
      </c>
      <c r="I186" s="2">
        <f>SUMIFS(DataRegularSeason20242025!$AA$3:$AA$1315,DataRegularSeason20242025!$B$3:$B$1315, "&lt;=" &amp; $A186, DataRegularSeason20242025!$D$3:$D$1315, I$1)+SUMIFS(DataRegularSeason20242025!$AB$3:$AB$1315,DataRegularSeason20242025!$B$3:$B$1315, "&lt;=" &amp; $A186, DataRegularSeason20242025!$E$3:$E$1315, I$1)</f>
        <v>58</v>
      </c>
      <c r="J186" s="2">
        <f>SUMIFS(DataRegularSeason20242025!$AA$3:$AA$1315,DataRegularSeason20242025!$B$3:$B$1315, "&lt;=" &amp; $A186, DataRegularSeason20242025!$D$3:$D$1315, J$1)+SUMIFS(DataRegularSeason20242025!$AB$3:$AB$1315,DataRegularSeason20242025!$B$3:$B$1315, "&lt;=" &amp; $A186, DataRegularSeason20242025!$E$3:$E$1315, J$1)</f>
        <v>63</v>
      </c>
      <c r="K186" s="2">
        <f>SUMIFS(DataRegularSeason20242025!$AA$3:$AA$1315,DataRegularSeason20242025!$B$3:$B$1315, "&lt;=" &amp; $A186, DataRegularSeason20242025!$D$3:$D$1315, K$1)+SUMIFS(DataRegularSeason20242025!$AB$3:$AB$1315,DataRegularSeason20242025!$B$3:$B$1315, "&lt;=" &amp; $A186, DataRegularSeason20242025!$E$3:$E$1315, K$1)</f>
        <v>51</v>
      </c>
      <c r="L186" s="2">
        <f>SUMIFS(DataRegularSeason20242025!$AA$3:$AA$1315,DataRegularSeason20242025!$B$3:$B$1315, "&lt;=" &amp; $A186, DataRegularSeason20242025!$D$3:$D$1315, L$1)+SUMIFS(DataRegularSeason20242025!$AB$3:$AB$1315,DataRegularSeason20242025!$B$3:$B$1315, "&lt;=" &amp; $A186, DataRegularSeason20242025!$E$3:$E$1315, L$1)</f>
        <v>65</v>
      </c>
      <c r="M186" s="2">
        <f>SUMIFS(DataRegularSeason20242025!$AA$3:$AA$1315,DataRegularSeason20242025!$B$3:$B$1315, "&lt;=" &amp; $A186, DataRegularSeason20242025!$D$3:$D$1315, M$1)+SUMIFS(DataRegularSeason20242025!$AB$3:$AB$1315,DataRegularSeason20242025!$B$3:$B$1315, "&lt;=" &amp; $A186, DataRegularSeason20242025!$E$3:$E$1315, M$1)</f>
        <v>59</v>
      </c>
      <c r="N186" s="2">
        <f>SUMIFS(DataRegularSeason20242025!$AA$3:$AA$1315,DataRegularSeason20242025!$B$3:$B$1315, "&lt;=" &amp; $A186, DataRegularSeason20242025!$D$3:$D$1315, N$1)+SUMIFS(DataRegularSeason20242025!$AB$3:$AB$1315,DataRegularSeason20242025!$B$3:$B$1315, "&lt;=" &amp; $A186, DataRegularSeason20242025!$E$3:$E$1315, N$1)</f>
        <v>58</v>
      </c>
      <c r="O186" s="2">
        <f>SUMIFS(DataRegularSeason20242025!$AA$3:$AA$1315,DataRegularSeason20242025!$B$3:$B$1315, "&lt;=" &amp; $A186, DataRegularSeason20242025!$D$3:$D$1315, O$1)+SUMIFS(DataRegularSeason20242025!$AB$3:$AB$1315,DataRegularSeason20242025!$B$3:$B$1315, "&lt;=" &amp; $A186, DataRegularSeason20242025!$E$3:$E$1315, O$1)</f>
        <v>60</v>
      </c>
      <c r="P186" s="2">
        <f>SUMIFS(DataRegularSeason20242025!$AA$3:$AA$1315,DataRegularSeason20242025!$B$3:$B$1315, "&lt;=" &amp; $A186, DataRegularSeason20242025!$D$3:$D$1315, P$1)+SUMIFS(DataRegularSeason20242025!$AB$3:$AB$1315,DataRegularSeason20242025!$B$3:$B$1315, "&lt;=" &amp; $A186, DataRegularSeason20242025!$E$3:$E$1315, P$1)</f>
        <v>53</v>
      </c>
      <c r="Q186" s="2">
        <f>SUMIFS(DataRegularSeason20242025!$AA$3:$AA$1315,DataRegularSeason20242025!$B$3:$B$1315, "&lt;=" &amp; $A186, DataRegularSeason20242025!$D$3:$D$1315, Q$1)+SUMIFS(DataRegularSeason20242025!$AB$3:$AB$1315,DataRegularSeason20242025!$B$3:$B$1315, "&lt;=" &amp; $A186, DataRegularSeason20242025!$E$3:$E$1315, Q$1)</f>
        <v>62</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49</v>
      </c>
      <c r="T186" s="2">
        <f>SUMIFS(DataRegularSeason20242025!$AA$3:$AA$1315,DataRegularSeason20242025!$B$3:$B$1315, "&lt;=" &amp; $A186, DataRegularSeason20242025!$D$3:$D$1315, T$1)+SUMIFS(DataRegularSeason20242025!$AB$3:$AB$1315,DataRegularSeason20242025!$B$3:$B$1315, "&lt;=" &amp; $A186, DataRegularSeason20242025!$E$3:$E$1315, T$1)</f>
        <v>52</v>
      </c>
      <c r="U186" s="2">
        <f>SUMIFS(DataRegularSeason20242025!$AA$3:$AA$1315,DataRegularSeason20242025!$B$3:$B$1315, "&lt;=" &amp; $A186, DataRegularSeason20242025!$D$3:$D$1315, U$1)+SUMIFS(DataRegularSeason20242025!$AB$3:$AB$1315,DataRegularSeason20242025!$B$3:$B$1315, "&lt;=" &amp; $A186, DataRegularSeason20242025!$E$3:$E$1315, U$1)</f>
        <v>54</v>
      </c>
      <c r="V186" s="2">
        <f>SUMIFS(DataRegularSeason20242025!$AA$3:$AA$1315,DataRegularSeason20242025!$B$3:$B$1315, "&lt;=" &amp; $A186, DataRegularSeason20242025!$D$3:$D$1315, V$1)+SUMIFS(DataRegularSeason20242025!$AB$3:$AB$1315,DataRegularSeason20242025!$B$3:$B$1315, "&lt;=" &amp; $A186, DataRegularSeason20242025!$E$3:$E$1315, V$1)</f>
        <v>50</v>
      </c>
      <c r="W186" s="2">
        <f>SUMIFS(DataRegularSeason20242025!$AA$3:$AA$1315,DataRegularSeason20242025!$B$3:$B$1315, "&lt;=" &amp; $A186, DataRegularSeason20242025!$D$3:$D$1315, W$1)+SUMIFS(DataRegularSeason20242025!$AB$3:$AB$1315,DataRegularSeason20242025!$B$3:$B$1315, "&lt;=" &amp; $A186, DataRegularSeason20242025!$E$3:$E$1315, W$1)</f>
        <v>48</v>
      </c>
      <c r="X186" s="2">
        <f>SUMIFS(DataRegularSeason20242025!$AA$3:$AA$1315,DataRegularSeason20242025!$B$3:$B$1315, "&lt;=" &amp; $A186, DataRegularSeason20242025!$D$3:$D$1315, X$1)+SUMIFS(DataRegularSeason20242025!$AB$3:$AB$1315,DataRegularSeason20242025!$B$3:$B$1315, "&lt;=" &amp; $A186, DataRegularSeason20242025!$E$3:$E$1315, X$1)</f>
        <v>47</v>
      </c>
      <c r="Y186" s="2">
        <f>SUMIFS(DataRegularSeason20242025!$AA$3:$AA$1315,DataRegularSeason20242025!$B$3:$B$1315, "&lt;=" &amp; $A186, DataRegularSeason20242025!$D$3:$D$1315, Y$1)+SUMIFS(DataRegularSeason20242025!$AB$3:$AB$1315,DataRegularSeason20242025!$B$3:$B$1315, "&lt;=" &amp; $A186, DataRegularSeason20242025!$E$3:$E$1315, Y$1)</f>
        <v>34</v>
      </c>
      <c r="Z186" s="2">
        <f>SUMIFS(DataRegularSeason20242025!$AA$3:$AA$1315,DataRegularSeason20242025!$B$3:$B$1315, "&lt;=" &amp; $A186, DataRegularSeason20242025!$D$3:$D$1315, Z$1)+SUMIFS(DataRegularSeason20242025!$AB$3:$AB$1315,DataRegularSeason20242025!$B$3:$B$1315, "&lt;=" &amp; $A186, DataRegularSeason20242025!$E$3:$E$1315, Z$1)</f>
        <v>50</v>
      </c>
      <c r="AA186" s="2">
        <f>SUMIFS(DataRegularSeason20242025!$AA$3:$AA$1315,DataRegularSeason20242025!$B$3:$B$1315, "&lt;=" &amp; $A186, DataRegularSeason20242025!$D$3:$D$1315, AA$1)+SUMIFS(DataRegularSeason20242025!$AB$3:$AB$1315,DataRegularSeason20242025!$B$3:$B$1315, "&lt;=" &amp; $A186, DataRegularSeason20242025!$E$3:$E$1315, AA$1)</f>
        <v>55</v>
      </c>
      <c r="AB186" s="2">
        <f>SUMIFS(DataRegularSeason20242025!$AA$3:$AA$1315,DataRegularSeason20242025!$B$3:$B$1315, "&lt;=" &amp; $A186, DataRegularSeason20242025!$D$3:$D$1315, AB$1)+SUMIFS(DataRegularSeason20242025!$AB$3:$AB$1315,DataRegularSeason20242025!$B$3:$B$1315, "&lt;=" &amp; $A186, DataRegularSeason20242025!$E$3:$E$1315, AB$1)</f>
        <v>62</v>
      </c>
      <c r="AC186" s="2">
        <f>SUMIFS(DataRegularSeason20242025!$AA$3:$AA$1315,DataRegularSeason20242025!$B$3:$B$1315, "&lt;=" &amp; $A186, DataRegularSeason20242025!$D$3:$D$1315, AC$1)+SUMIFS(DataRegularSeason20242025!$AB$3:$AB$1315,DataRegularSeason20242025!$B$3:$B$1315, "&lt;=" &amp; $A186, DataRegularSeason20242025!$E$3:$E$1315, AC$1)</f>
        <v>49</v>
      </c>
      <c r="AD186" s="2">
        <f>SUMIFS(DataRegularSeason20242025!$AA$3:$AA$1315,DataRegularSeason20242025!$B$3:$B$1315, "&lt;=" &amp; $A186, DataRegularSeason20242025!$D$3:$D$1315, AD$1)+SUMIFS(DataRegularSeason20242025!$AB$3:$AB$1315,DataRegularSeason20242025!$B$3:$B$1315, "&lt;=" &amp; $A186, DataRegularSeason20242025!$E$3:$E$1315, AD$1)</f>
        <v>50</v>
      </c>
      <c r="AE186" s="2">
        <f>SUMIFS(DataRegularSeason20242025!$AA$3:$AA$1315,DataRegularSeason20242025!$B$3:$B$1315, "&lt;=" &amp; $A186, DataRegularSeason20242025!$D$3:$D$1315, AE$1)+SUMIFS(DataRegularSeason20242025!$AB$3:$AB$1315,DataRegularSeason20242025!$B$3:$B$1315, "&lt;=" &amp; $A186, DataRegularSeason20242025!$E$3:$E$1315, AE$1)</f>
        <v>64</v>
      </c>
      <c r="AF186" s="2">
        <f>SUMIFS(DataRegularSeason20242025!$AA$3:$AA$1315,DataRegularSeason20242025!$B$3:$B$1315, "&lt;=" &amp; $A186, DataRegularSeason20242025!$D$3:$D$1315, AF$1)+SUMIFS(DataRegularSeason20242025!$AB$3:$AB$1315,DataRegularSeason20242025!$B$3:$B$1315, "&lt;=" &amp; $A186, DataRegularSeason20242025!$E$3:$E$1315, AF$1)</f>
        <v>69</v>
      </c>
      <c r="AG186" s="2">
        <f>SUMIFS(DataRegularSeason20242025!$AA$3:$AA$1315,DataRegularSeason20242025!$B$3:$B$1315, "&lt;=" &amp; $A186, DataRegularSeason20242025!$D$3:$D$1315, AG$1)+SUMIFS(DataRegularSeason20242025!$AB$3:$AB$1315,DataRegularSeason20242025!$B$3:$B$1315, "&lt;=" &amp; $A186, DataRegularSeason20242025!$E$3:$E$1315, AG$1)</f>
        <v>71</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46</v>
      </c>
      <c r="C187" s="2">
        <f>SUMIFS(DataRegularSeason20242025!$AA$3:$AA$1315,DataRegularSeason20242025!$B$3:$B$1315, "&lt;=" &amp; $A187, DataRegularSeason20242025!$D$3:$D$1315, C$1)+SUMIFS(DataRegularSeason20242025!$AB$3:$AB$1315,DataRegularSeason20242025!$B$3:$B$1315, "&lt;=" &amp; $A187, DataRegularSeason20242025!$E$3:$E$1315, C$1)</f>
        <v>56</v>
      </c>
      <c r="D187" s="2">
        <f>SUMIFS(DataRegularSeason20242025!$AA$3:$AA$1315,DataRegularSeason20242025!$B$3:$B$1315, "&lt;=" &amp; $A187, DataRegularSeason20242025!$D$3:$D$1315, D$1)+SUMIFS(DataRegularSeason20242025!$AB$3:$AB$1315,DataRegularSeason20242025!$B$3:$B$1315, "&lt;=" &amp; $A187, DataRegularSeason20242025!$E$3:$E$1315, D$1)</f>
        <v>41</v>
      </c>
      <c r="E187" s="2">
        <f>SUMIFS(DataRegularSeason20242025!$AA$3:$AA$1315,DataRegularSeason20242025!$B$3:$B$1315, "&lt;=" &amp; $A187, DataRegularSeason20242025!$D$3:$D$1315, E$1)+SUMIFS(DataRegularSeason20242025!$AB$3:$AB$1315,DataRegularSeason20242025!$B$3:$B$1315, "&lt;=" &amp; $A187, DataRegularSeason20242025!$E$3:$E$1315, E$1)</f>
        <v>64</v>
      </c>
      <c r="F187" s="2">
        <f>SUMIFS(DataRegularSeason20242025!$AA$3:$AA$1315,DataRegularSeason20242025!$B$3:$B$1315, "&lt;=" &amp; $A187, DataRegularSeason20242025!$D$3:$D$1315, F$1)+SUMIFS(DataRegularSeason20242025!$AB$3:$AB$1315,DataRegularSeason20242025!$B$3:$B$1315, "&lt;=" &amp; $A187, DataRegularSeason20242025!$E$3:$E$1315, F$1)</f>
        <v>55</v>
      </c>
      <c r="G187" s="2">
        <f>SUMIFS(DataRegularSeason20242025!$AA$3:$AA$1315,DataRegularSeason20242025!$B$3:$B$1315, "&lt;=" &amp; $A187, DataRegularSeason20242025!$D$3:$D$1315, G$1)+SUMIFS(DataRegularSeason20242025!$AB$3:$AB$1315,DataRegularSeason20242025!$B$3:$B$1315, "&lt;=" &amp; $A187, DataRegularSeason20242025!$E$3:$E$1315, G$1)</f>
        <v>55</v>
      </c>
      <c r="H187" s="2">
        <f>SUMIFS(DataRegularSeason20242025!$AA$3:$AA$1315,DataRegularSeason20242025!$B$3:$B$1315, "&lt;=" &amp; $A187, DataRegularSeason20242025!$D$3:$D$1315, H$1)+SUMIFS(DataRegularSeason20242025!$AB$3:$AB$1315,DataRegularSeason20242025!$B$3:$B$1315, "&lt;=" &amp; $A187, DataRegularSeason20242025!$E$3:$E$1315, H$1)</f>
        <v>35</v>
      </c>
      <c r="I187" s="2">
        <f>SUMIFS(DataRegularSeason20242025!$AA$3:$AA$1315,DataRegularSeason20242025!$B$3:$B$1315, "&lt;=" &amp; $A187, DataRegularSeason20242025!$D$3:$D$1315, I$1)+SUMIFS(DataRegularSeason20242025!$AB$3:$AB$1315,DataRegularSeason20242025!$B$3:$B$1315, "&lt;=" &amp; $A187, DataRegularSeason20242025!$E$3:$E$1315, I$1)</f>
        <v>58</v>
      </c>
      <c r="J187" s="2">
        <f>SUMIFS(DataRegularSeason20242025!$AA$3:$AA$1315,DataRegularSeason20242025!$B$3:$B$1315, "&lt;=" &amp; $A187, DataRegularSeason20242025!$D$3:$D$1315, J$1)+SUMIFS(DataRegularSeason20242025!$AB$3:$AB$1315,DataRegularSeason20242025!$B$3:$B$1315, "&lt;=" &amp; $A187, DataRegularSeason20242025!$E$3:$E$1315, J$1)</f>
        <v>63</v>
      </c>
      <c r="K187" s="2">
        <f>SUMIFS(DataRegularSeason20242025!$AA$3:$AA$1315,DataRegularSeason20242025!$B$3:$B$1315, "&lt;=" &amp; $A187, DataRegularSeason20242025!$D$3:$D$1315, K$1)+SUMIFS(DataRegularSeason20242025!$AB$3:$AB$1315,DataRegularSeason20242025!$B$3:$B$1315, "&lt;=" &amp; $A187, DataRegularSeason20242025!$E$3:$E$1315, K$1)</f>
        <v>51</v>
      </c>
      <c r="L187" s="2">
        <f>SUMIFS(DataRegularSeason20242025!$AA$3:$AA$1315,DataRegularSeason20242025!$B$3:$B$1315, "&lt;=" &amp; $A187, DataRegularSeason20242025!$D$3:$D$1315, L$1)+SUMIFS(DataRegularSeason20242025!$AB$3:$AB$1315,DataRegularSeason20242025!$B$3:$B$1315, "&lt;=" &amp; $A187, DataRegularSeason20242025!$E$3:$E$1315, L$1)</f>
        <v>65</v>
      </c>
      <c r="M187" s="2">
        <f>SUMIFS(DataRegularSeason20242025!$AA$3:$AA$1315,DataRegularSeason20242025!$B$3:$B$1315, "&lt;=" &amp; $A187, DataRegularSeason20242025!$D$3:$D$1315, M$1)+SUMIFS(DataRegularSeason20242025!$AB$3:$AB$1315,DataRegularSeason20242025!$B$3:$B$1315, "&lt;=" &amp; $A187, DataRegularSeason20242025!$E$3:$E$1315, M$1)</f>
        <v>59</v>
      </c>
      <c r="N187" s="2">
        <f>SUMIFS(DataRegularSeason20242025!$AA$3:$AA$1315,DataRegularSeason20242025!$B$3:$B$1315, "&lt;=" &amp; $A187, DataRegularSeason20242025!$D$3:$D$1315, N$1)+SUMIFS(DataRegularSeason20242025!$AB$3:$AB$1315,DataRegularSeason20242025!$B$3:$B$1315, "&lt;=" &amp; $A187, DataRegularSeason20242025!$E$3:$E$1315, N$1)</f>
        <v>58</v>
      </c>
      <c r="O187" s="2">
        <f>SUMIFS(DataRegularSeason20242025!$AA$3:$AA$1315,DataRegularSeason20242025!$B$3:$B$1315, "&lt;=" &amp; $A187, DataRegularSeason20242025!$D$3:$D$1315, O$1)+SUMIFS(DataRegularSeason20242025!$AB$3:$AB$1315,DataRegularSeason20242025!$B$3:$B$1315, "&lt;=" &amp; $A187, DataRegularSeason20242025!$E$3:$E$1315, O$1)</f>
        <v>60</v>
      </c>
      <c r="P187" s="2">
        <f>SUMIFS(DataRegularSeason20242025!$AA$3:$AA$1315,DataRegularSeason20242025!$B$3:$B$1315, "&lt;=" &amp; $A187, DataRegularSeason20242025!$D$3:$D$1315, P$1)+SUMIFS(DataRegularSeason20242025!$AB$3:$AB$1315,DataRegularSeason20242025!$B$3:$B$1315, "&lt;=" &amp; $A187, DataRegularSeason20242025!$E$3:$E$1315, P$1)</f>
        <v>53</v>
      </c>
      <c r="Q187" s="2">
        <f>SUMIFS(DataRegularSeason20242025!$AA$3:$AA$1315,DataRegularSeason20242025!$B$3:$B$1315, "&lt;=" &amp; $A187, DataRegularSeason20242025!$D$3:$D$1315, Q$1)+SUMIFS(DataRegularSeason20242025!$AB$3:$AB$1315,DataRegularSeason20242025!$B$3:$B$1315, "&lt;=" &amp; $A187, DataRegularSeason20242025!$E$3:$E$1315, Q$1)</f>
        <v>62</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49</v>
      </c>
      <c r="T187" s="2">
        <f>SUMIFS(DataRegularSeason20242025!$AA$3:$AA$1315,DataRegularSeason20242025!$B$3:$B$1315, "&lt;=" &amp; $A187, DataRegularSeason20242025!$D$3:$D$1315, T$1)+SUMIFS(DataRegularSeason20242025!$AB$3:$AB$1315,DataRegularSeason20242025!$B$3:$B$1315, "&lt;=" &amp; $A187, DataRegularSeason20242025!$E$3:$E$1315, T$1)</f>
        <v>52</v>
      </c>
      <c r="U187" s="2">
        <f>SUMIFS(DataRegularSeason20242025!$AA$3:$AA$1315,DataRegularSeason20242025!$B$3:$B$1315, "&lt;=" &amp; $A187, DataRegularSeason20242025!$D$3:$D$1315, U$1)+SUMIFS(DataRegularSeason20242025!$AB$3:$AB$1315,DataRegularSeason20242025!$B$3:$B$1315, "&lt;=" &amp; $A187, DataRegularSeason20242025!$E$3:$E$1315, U$1)</f>
        <v>54</v>
      </c>
      <c r="V187" s="2">
        <f>SUMIFS(DataRegularSeason20242025!$AA$3:$AA$1315,DataRegularSeason20242025!$B$3:$B$1315, "&lt;=" &amp; $A187, DataRegularSeason20242025!$D$3:$D$1315, V$1)+SUMIFS(DataRegularSeason20242025!$AB$3:$AB$1315,DataRegularSeason20242025!$B$3:$B$1315, "&lt;=" &amp; $A187, DataRegularSeason20242025!$E$3:$E$1315, V$1)</f>
        <v>50</v>
      </c>
      <c r="W187" s="2">
        <f>SUMIFS(DataRegularSeason20242025!$AA$3:$AA$1315,DataRegularSeason20242025!$B$3:$B$1315, "&lt;=" &amp; $A187, DataRegularSeason20242025!$D$3:$D$1315, W$1)+SUMIFS(DataRegularSeason20242025!$AB$3:$AB$1315,DataRegularSeason20242025!$B$3:$B$1315, "&lt;=" &amp; $A187, DataRegularSeason20242025!$E$3:$E$1315, W$1)</f>
        <v>48</v>
      </c>
      <c r="X187" s="2">
        <f>SUMIFS(DataRegularSeason20242025!$AA$3:$AA$1315,DataRegularSeason20242025!$B$3:$B$1315, "&lt;=" &amp; $A187, DataRegularSeason20242025!$D$3:$D$1315, X$1)+SUMIFS(DataRegularSeason20242025!$AB$3:$AB$1315,DataRegularSeason20242025!$B$3:$B$1315, "&lt;=" &amp; $A187, DataRegularSeason20242025!$E$3:$E$1315, X$1)</f>
        <v>47</v>
      </c>
      <c r="Y187" s="2">
        <f>SUMIFS(DataRegularSeason20242025!$AA$3:$AA$1315,DataRegularSeason20242025!$B$3:$B$1315, "&lt;=" &amp; $A187, DataRegularSeason20242025!$D$3:$D$1315, Y$1)+SUMIFS(DataRegularSeason20242025!$AB$3:$AB$1315,DataRegularSeason20242025!$B$3:$B$1315, "&lt;=" &amp; $A187, DataRegularSeason20242025!$E$3:$E$1315, Y$1)</f>
        <v>34</v>
      </c>
      <c r="Z187" s="2">
        <f>SUMIFS(DataRegularSeason20242025!$AA$3:$AA$1315,DataRegularSeason20242025!$B$3:$B$1315, "&lt;=" &amp; $A187, DataRegularSeason20242025!$D$3:$D$1315, Z$1)+SUMIFS(DataRegularSeason20242025!$AB$3:$AB$1315,DataRegularSeason20242025!$B$3:$B$1315, "&lt;=" &amp; $A187, DataRegularSeason20242025!$E$3:$E$1315, Z$1)</f>
        <v>50</v>
      </c>
      <c r="AA187" s="2">
        <f>SUMIFS(DataRegularSeason20242025!$AA$3:$AA$1315,DataRegularSeason20242025!$B$3:$B$1315, "&lt;=" &amp; $A187, DataRegularSeason20242025!$D$3:$D$1315, AA$1)+SUMIFS(DataRegularSeason20242025!$AB$3:$AB$1315,DataRegularSeason20242025!$B$3:$B$1315, "&lt;=" &amp; $A187, DataRegularSeason20242025!$E$3:$E$1315, AA$1)</f>
        <v>55</v>
      </c>
      <c r="AB187" s="2">
        <f>SUMIFS(DataRegularSeason20242025!$AA$3:$AA$1315,DataRegularSeason20242025!$B$3:$B$1315, "&lt;=" &amp; $A187, DataRegularSeason20242025!$D$3:$D$1315, AB$1)+SUMIFS(DataRegularSeason20242025!$AB$3:$AB$1315,DataRegularSeason20242025!$B$3:$B$1315, "&lt;=" &amp; $A187, DataRegularSeason20242025!$E$3:$E$1315, AB$1)</f>
        <v>62</v>
      </c>
      <c r="AC187" s="2">
        <f>SUMIFS(DataRegularSeason20242025!$AA$3:$AA$1315,DataRegularSeason20242025!$B$3:$B$1315, "&lt;=" &amp; $A187, DataRegularSeason20242025!$D$3:$D$1315, AC$1)+SUMIFS(DataRegularSeason20242025!$AB$3:$AB$1315,DataRegularSeason20242025!$B$3:$B$1315, "&lt;=" &amp; $A187, DataRegularSeason20242025!$E$3:$E$1315, AC$1)</f>
        <v>49</v>
      </c>
      <c r="AD187" s="2">
        <f>SUMIFS(DataRegularSeason20242025!$AA$3:$AA$1315,DataRegularSeason20242025!$B$3:$B$1315, "&lt;=" &amp; $A187, DataRegularSeason20242025!$D$3:$D$1315, AD$1)+SUMIFS(DataRegularSeason20242025!$AB$3:$AB$1315,DataRegularSeason20242025!$B$3:$B$1315, "&lt;=" &amp; $A187, DataRegularSeason20242025!$E$3:$E$1315, AD$1)</f>
        <v>50</v>
      </c>
      <c r="AE187" s="2">
        <f>SUMIFS(DataRegularSeason20242025!$AA$3:$AA$1315,DataRegularSeason20242025!$B$3:$B$1315, "&lt;=" &amp; $A187, DataRegularSeason20242025!$D$3:$D$1315, AE$1)+SUMIFS(DataRegularSeason20242025!$AB$3:$AB$1315,DataRegularSeason20242025!$B$3:$B$1315, "&lt;=" &amp; $A187, DataRegularSeason20242025!$E$3:$E$1315, AE$1)</f>
        <v>64</v>
      </c>
      <c r="AF187" s="2">
        <f>SUMIFS(DataRegularSeason20242025!$AA$3:$AA$1315,DataRegularSeason20242025!$B$3:$B$1315, "&lt;=" &amp; $A187, DataRegularSeason20242025!$D$3:$D$1315, AF$1)+SUMIFS(DataRegularSeason20242025!$AB$3:$AB$1315,DataRegularSeason20242025!$B$3:$B$1315, "&lt;=" &amp; $A187, DataRegularSeason20242025!$E$3:$E$1315, AF$1)</f>
        <v>69</v>
      </c>
      <c r="AG187" s="2">
        <f>SUMIFS(DataRegularSeason20242025!$AA$3:$AA$1315,DataRegularSeason20242025!$B$3:$B$1315, "&lt;=" &amp; $A187, DataRegularSeason20242025!$D$3:$D$1315, AG$1)+SUMIFS(DataRegularSeason20242025!$AB$3:$AB$1315,DataRegularSeason20242025!$B$3:$B$1315, "&lt;=" &amp; $A187, DataRegularSeason20242025!$E$3:$E$1315, AG$1)</f>
        <v>71</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46</v>
      </c>
      <c r="C188" s="2">
        <f>SUMIFS(DataRegularSeason20242025!$AA$3:$AA$1315,DataRegularSeason20242025!$B$3:$B$1315, "&lt;=" &amp; $A188, DataRegularSeason20242025!$D$3:$D$1315, C$1)+SUMIFS(DataRegularSeason20242025!$AB$3:$AB$1315,DataRegularSeason20242025!$B$3:$B$1315, "&lt;=" &amp; $A188, DataRegularSeason20242025!$E$3:$E$1315, C$1)</f>
        <v>56</v>
      </c>
      <c r="D188" s="2">
        <f>SUMIFS(DataRegularSeason20242025!$AA$3:$AA$1315,DataRegularSeason20242025!$B$3:$B$1315, "&lt;=" &amp; $A188, DataRegularSeason20242025!$D$3:$D$1315, D$1)+SUMIFS(DataRegularSeason20242025!$AB$3:$AB$1315,DataRegularSeason20242025!$B$3:$B$1315, "&lt;=" &amp; $A188, DataRegularSeason20242025!$E$3:$E$1315, D$1)</f>
        <v>41</v>
      </c>
      <c r="E188" s="2">
        <f>SUMIFS(DataRegularSeason20242025!$AA$3:$AA$1315,DataRegularSeason20242025!$B$3:$B$1315, "&lt;=" &amp; $A188, DataRegularSeason20242025!$D$3:$D$1315, E$1)+SUMIFS(DataRegularSeason20242025!$AB$3:$AB$1315,DataRegularSeason20242025!$B$3:$B$1315, "&lt;=" &amp; $A188, DataRegularSeason20242025!$E$3:$E$1315, E$1)</f>
        <v>64</v>
      </c>
      <c r="F188" s="2">
        <f>SUMIFS(DataRegularSeason20242025!$AA$3:$AA$1315,DataRegularSeason20242025!$B$3:$B$1315, "&lt;=" &amp; $A188, DataRegularSeason20242025!$D$3:$D$1315, F$1)+SUMIFS(DataRegularSeason20242025!$AB$3:$AB$1315,DataRegularSeason20242025!$B$3:$B$1315, "&lt;=" &amp; $A188, DataRegularSeason20242025!$E$3:$E$1315, F$1)</f>
        <v>55</v>
      </c>
      <c r="G188" s="2">
        <f>SUMIFS(DataRegularSeason20242025!$AA$3:$AA$1315,DataRegularSeason20242025!$B$3:$B$1315, "&lt;=" &amp; $A188, DataRegularSeason20242025!$D$3:$D$1315, G$1)+SUMIFS(DataRegularSeason20242025!$AB$3:$AB$1315,DataRegularSeason20242025!$B$3:$B$1315, "&lt;=" &amp; $A188, DataRegularSeason20242025!$E$3:$E$1315, G$1)</f>
        <v>55</v>
      </c>
      <c r="H188" s="2">
        <f>SUMIFS(DataRegularSeason20242025!$AA$3:$AA$1315,DataRegularSeason20242025!$B$3:$B$1315, "&lt;=" &amp; $A188, DataRegularSeason20242025!$D$3:$D$1315, H$1)+SUMIFS(DataRegularSeason20242025!$AB$3:$AB$1315,DataRegularSeason20242025!$B$3:$B$1315, "&lt;=" &amp; $A188, DataRegularSeason20242025!$E$3:$E$1315, H$1)</f>
        <v>35</v>
      </c>
      <c r="I188" s="2">
        <f>SUMIFS(DataRegularSeason20242025!$AA$3:$AA$1315,DataRegularSeason20242025!$B$3:$B$1315, "&lt;=" &amp; $A188, DataRegularSeason20242025!$D$3:$D$1315, I$1)+SUMIFS(DataRegularSeason20242025!$AB$3:$AB$1315,DataRegularSeason20242025!$B$3:$B$1315, "&lt;=" &amp; $A188, DataRegularSeason20242025!$E$3:$E$1315, I$1)</f>
        <v>58</v>
      </c>
      <c r="J188" s="2">
        <f>SUMIFS(DataRegularSeason20242025!$AA$3:$AA$1315,DataRegularSeason20242025!$B$3:$B$1315, "&lt;=" &amp; $A188, DataRegularSeason20242025!$D$3:$D$1315, J$1)+SUMIFS(DataRegularSeason20242025!$AB$3:$AB$1315,DataRegularSeason20242025!$B$3:$B$1315, "&lt;=" &amp; $A188, DataRegularSeason20242025!$E$3:$E$1315, J$1)</f>
        <v>63</v>
      </c>
      <c r="K188" s="2">
        <f>SUMIFS(DataRegularSeason20242025!$AA$3:$AA$1315,DataRegularSeason20242025!$B$3:$B$1315, "&lt;=" &amp; $A188, DataRegularSeason20242025!$D$3:$D$1315, K$1)+SUMIFS(DataRegularSeason20242025!$AB$3:$AB$1315,DataRegularSeason20242025!$B$3:$B$1315, "&lt;=" &amp; $A188, DataRegularSeason20242025!$E$3:$E$1315, K$1)</f>
        <v>51</v>
      </c>
      <c r="L188" s="2">
        <f>SUMIFS(DataRegularSeason20242025!$AA$3:$AA$1315,DataRegularSeason20242025!$B$3:$B$1315, "&lt;=" &amp; $A188, DataRegularSeason20242025!$D$3:$D$1315, L$1)+SUMIFS(DataRegularSeason20242025!$AB$3:$AB$1315,DataRegularSeason20242025!$B$3:$B$1315, "&lt;=" &amp; $A188, DataRegularSeason20242025!$E$3:$E$1315, L$1)</f>
        <v>65</v>
      </c>
      <c r="M188" s="2">
        <f>SUMIFS(DataRegularSeason20242025!$AA$3:$AA$1315,DataRegularSeason20242025!$B$3:$B$1315, "&lt;=" &amp; $A188, DataRegularSeason20242025!$D$3:$D$1315, M$1)+SUMIFS(DataRegularSeason20242025!$AB$3:$AB$1315,DataRegularSeason20242025!$B$3:$B$1315, "&lt;=" &amp; $A188, DataRegularSeason20242025!$E$3:$E$1315, M$1)</f>
        <v>59</v>
      </c>
      <c r="N188" s="2">
        <f>SUMIFS(DataRegularSeason20242025!$AA$3:$AA$1315,DataRegularSeason20242025!$B$3:$B$1315, "&lt;=" &amp; $A188, DataRegularSeason20242025!$D$3:$D$1315, N$1)+SUMIFS(DataRegularSeason20242025!$AB$3:$AB$1315,DataRegularSeason20242025!$B$3:$B$1315, "&lt;=" &amp; $A188, DataRegularSeason20242025!$E$3:$E$1315, N$1)</f>
        <v>58</v>
      </c>
      <c r="O188" s="2">
        <f>SUMIFS(DataRegularSeason20242025!$AA$3:$AA$1315,DataRegularSeason20242025!$B$3:$B$1315, "&lt;=" &amp; $A188, DataRegularSeason20242025!$D$3:$D$1315, O$1)+SUMIFS(DataRegularSeason20242025!$AB$3:$AB$1315,DataRegularSeason20242025!$B$3:$B$1315, "&lt;=" &amp; $A188, DataRegularSeason20242025!$E$3:$E$1315, O$1)</f>
        <v>60</v>
      </c>
      <c r="P188" s="2">
        <f>SUMIFS(DataRegularSeason20242025!$AA$3:$AA$1315,DataRegularSeason20242025!$B$3:$B$1315, "&lt;=" &amp; $A188, DataRegularSeason20242025!$D$3:$D$1315, P$1)+SUMIFS(DataRegularSeason20242025!$AB$3:$AB$1315,DataRegularSeason20242025!$B$3:$B$1315, "&lt;=" &amp; $A188, DataRegularSeason20242025!$E$3:$E$1315, P$1)</f>
        <v>53</v>
      </c>
      <c r="Q188" s="2">
        <f>SUMIFS(DataRegularSeason20242025!$AA$3:$AA$1315,DataRegularSeason20242025!$B$3:$B$1315, "&lt;=" &amp; $A188, DataRegularSeason20242025!$D$3:$D$1315, Q$1)+SUMIFS(DataRegularSeason20242025!$AB$3:$AB$1315,DataRegularSeason20242025!$B$3:$B$1315, "&lt;=" &amp; $A188, DataRegularSeason20242025!$E$3:$E$1315, Q$1)</f>
        <v>62</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49</v>
      </c>
      <c r="T188" s="2">
        <f>SUMIFS(DataRegularSeason20242025!$AA$3:$AA$1315,DataRegularSeason20242025!$B$3:$B$1315, "&lt;=" &amp; $A188, DataRegularSeason20242025!$D$3:$D$1315, T$1)+SUMIFS(DataRegularSeason20242025!$AB$3:$AB$1315,DataRegularSeason20242025!$B$3:$B$1315, "&lt;=" &amp; $A188, DataRegularSeason20242025!$E$3:$E$1315, T$1)</f>
        <v>52</v>
      </c>
      <c r="U188" s="2">
        <f>SUMIFS(DataRegularSeason20242025!$AA$3:$AA$1315,DataRegularSeason20242025!$B$3:$B$1315, "&lt;=" &amp; $A188, DataRegularSeason20242025!$D$3:$D$1315, U$1)+SUMIFS(DataRegularSeason20242025!$AB$3:$AB$1315,DataRegularSeason20242025!$B$3:$B$1315, "&lt;=" &amp; $A188, DataRegularSeason20242025!$E$3:$E$1315, U$1)</f>
        <v>54</v>
      </c>
      <c r="V188" s="2">
        <f>SUMIFS(DataRegularSeason20242025!$AA$3:$AA$1315,DataRegularSeason20242025!$B$3:$B$1315, "&lt;=" &amp; $A188, DataRegularSeason20242025!$D$3:$D$1315, V$1)+SUMIFS(DataRegularSeason20242025!$AB$3:$AB$1315,DataRegularSeason20242025!$B$3:$B$1315, "&lt;=" &amp; $A188, DataRegularSeason20242025!$E$3:$E$1315, V$1)</f>
        <v>50</v>
      </c>
      <c r="W188" s="2">
        <f>SUMIFS(DataRegularSeason20242025!$AA$3:$AA$1315,DataRegularSeason20242025!$B$3:$B$1315, "&lt;=" &amp; $A188, DataRegularSeason20242025!$D$3:$D$1315, W$1)+SUMIFS(DataRegularSeason20242025!$AB$3:$AB$1315,DataRegularSeason20242025!$B$3:$B$1315, "&lt;=" &amp; $A188, DataRegularSeason20242025!$E$3:$E$1315, W$1)</f>
        <v>48</v>
      </c>
      <c r="X188" s="2">
        <f>SUMIFS(DataRegularSeason20242025!$AA$3:$AA$1315,DataRegularSeason20242025!$B$3:$B$1315, "&lt;=" &amp; $A188, DataRegularSeason20242025!$D$3:$D$1315, X$1)+SUMIFS(DataRegularSeason20242025!$AB$3:$AB$1315,DataRegularSeason20242025!$B$3:$B$1315, "&lt;=" &amp; $A188, DataRegularSeason20242025!$E$3:$E$1315, X$1)</f>
        <v>47</v>
      </c>
      <c r="Y188" s="2">
        <f>SUMIFS(DataRegularSeason20242025!$AA$3:$AA$1315,DataRegularSeason20242025!$B$3:$B$1315, "&lt;=" &amp; $A188, DataRegularSeason20242025!$D$3:$D$1315, Y$1)+SUMIFS(DataRegularSeason20242025!$AB$3:$AB$1315,DataRegularSeason20242025!$B$3:$B$1315, "&lt;=" &amp; $A188, DataRegularSeason20242025!$E$3:$E$1315, Y$1)</f>
        <v>34</v>
      </c>
      <c r="Z188" s="2">
        <f>SUMIFS(DataRegularSeason20242025!$AA$3:$AA$1315,DataRegularSeason20242025!$B$3:$B$1315, "&lt;=" &amp; $A188, DataRegularSeason20242025!$D$3:$D$1315, Z$1)+SUMIFS(DataRegularSeason20242025!$AB$3:$AB$1315,DataRegularSeason20242025!$B$3:$B$1315, "&lt;=" &amp; $A188, DataRegularSeason20242025!$E$3:$E$1315, Z$1)</f>
        <v>50</v>
      </c>
      <c r="AA188" s="2">
        <f>SUMIFS(DataRegularSeason20242025!$AA$3:$AA$1315,DataRegularSeason20242025!$B$3:$B$1315, "&lt;=" &amp; $A188, DataRegularSeason20242025!$D$3:$D$1315, AA$1)+SUMIFS(DataRegularSeason20242025!$AB$3:$AB$1315,DataRegularSeason20242025!$B$3:$B$1315, "&lt;=" &amp; $A188, DataRegularSeason20242025!$E$3:$E$1315, AA$1)</f>
        <v>55</v>
      </c>
      <c r="AB188" s="2">
        <f>SUMIFS(DataRegularSeason20242025!$AA$3:$AA$1315,DataRegularSeason20242025!$B$3:$B$1315, "&lt;=" &amp; $A188, DataRegularSeason20242025!$D$3:$D$1315, AB$1)+SUMIFS(DataRegularSeason20242025!$AB$3:$AB$1315,DataRegularSeason20242025!$B$3:$B$1315, "&lt;=" &amp; $A188, DataRegularSeason20242025!$E$3:$E$1315, AB$1)</f>
        <v>62</v>
      </c>
      <c r="AC188" s="2">
        <f>SUMIFS(DataRegularSeason20242025!$AA$3:$AA$1315,DataRegularSeason20242025!$B$3:$B$1315, "&lt;=" &amp; $A188, DataRegularSeason20242025!$D$3:$D$1315, AC$1)+SUMIFS(DataRegularSeason20242025!$AB$3:$AB$1315,DataRegularSeason20242025!$B$3:$B$1315, "&lt;=" &amp; $A188, DataRegularSeason20242025!$E$3:$E$1315, AC$1)</f>
        <v>49</v>
      </c>
      <c r="AD188" s="2">
        <f>SUMIFS(DataRegularSeason20242025!$AA$3:$AA$1315,DataRegularSeason20242025!$B$3:$B$1315, "&lt;=" &amp; $A188, DataRegularSeason20242025!$D$3:$D$1315, AD$1)+SUMIFS(DataRegularSeason20242025!$AB$3:$AB$1315,DataRegularSeason20242025!$B$3:$B$1315, "&lt;=" &amp; $A188, DataRegularSeason20242025!$E$3:$E$1315, AD$1)</f>
        <v>50</v>
      </c>
      <c r="AE188" s="2">
        <f>SUMIFS(DataRegularSeason20242025!$AA$3:$AA$1315,DataRegularSeason20242025!$B$3:$B$1315, "&lt;=" &amp; $A188, DataRegularSeason20242025!$D$3:$D$1315, AE$1)+SUMIFS(DataRegularSeason20242025!$AB$3:$AB$1315,DataRegularSeason20242025!$B$3:$B$1315, "&lt;=" &amp; $A188, DataRegularSeason20242025!$E$3:$E$1315, AE$1)</f>
        <v>64</v>
      </c>
      <c r="AF188" s="2">
        <f>SUMIFS(DataRegularSeason20242025!$AA$3:$AA$1315,DataRegularSeason20242025!$B$3:$B$1315, "&lt;=" &amp; $A188, DataRegularSeason20242025!$D$3:$D$1315, AF$1)+SUMIFS(DataRegularSeason20242025!$AB$3:$AB$1315,DataRegularSeason20242025!$B$3:$B$1315, "&lt;=" &amp; $A188, DataRegularSeason20242025!$E$3:$E$1315, AF$1)</f>
        <v>69</v>
      </c>
      <c r="AG188" s="2">
        <f>SUMIFS(DataRegularSeason20242025!$AA$3:$AA$1315,DataRegularSeason20242025!$B$3:$B$1315, "&lt;=" &amp; $A188, DataRegularSeason20242025!$D$3:$D$1315, AG$1)+SUMIFS(DataRegularSeason20242025!$AB$3:$AB$1315,DataRegularSeason20242025!$B$3:$B$1315, "&lt;=" &amp; $A188, DataRegularSeason20242025!$E$3:$E$1315, AG$1)</f>
        <v>71</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46</v>
      </c>
      <c r="C189" s="2">
        <f>SUMIFS(DataRegularSeason20242025!$AA$3:$AA$1315,DataRegularSeason20242025!$B$3:$B$1315, "&lt;=" &amp; $A189, DataRegularSeason20242025!$D$3:$D$1315, C$1)+SUMIFS(DataRegularSeason20242025!$AB$3:$AB$1315,DataRegularSeason20242025!$B$3:$B$1315, "&lt;=" &amp; $A189, DataRegularSeason20242025!$E$3:$E$1315, C$1)</f>
        <v>56</v>
      </c>
      <c r="D189" s="2">
        <f>SUMIFS(DataRegularSeason20242025!$AA$3:$AA$1315,DataRegularSeason20242025!$B$3:$B$1315, "&lt;=" &amp; $A189, DataRegularSeason20242025!$D$3:$D$1315, D$1)+SUMIFS(DataRegularSeason20242025!$AB$3:$AB$1315,DataRegularSeason20242025!$B$3:$B$1315, "&lt;=" &amp; $A189, DataRegularSeason20242025!$E$3:$E$1315, D$1)</f>
        <v>41</v>
      </c>
      <c r="E189" s="2">
        <f>SUMIFS(DataRegularSeason20242025!$AA$3:$AA$1315,DataRegularSeason20242025!$B$3:$B$1315, "&lt;=" &amp; $A189, DataRegularSeason20242025!$D$3:$D$1315, E$1)+SUMIFS(DataRegularSeason20242025!$AB$3:$AB$1315,DataRegularSeason20242025!$B$3:$B$1315, "&lt;=" &amp; $A189, DataRegularSeason20242025!$E$3:$E$1315, E$1)</f>
        <v>64</v>
      </c>
      <c r="F189" s="2">
        <f>SUMIFS(DataRegularSeason20242025!$AA$3:$AA$1315,DataRegularSeason20242025!$B$3:$B$1315, "&lt;=" &amp; $A189, DataRegularSeason20242025!$D$3:$D$1315, F$1)+SUMIFS(DataRegularSeason20242025!$AB$3:$AB$1315,DataRegularSeason20242025!$B$3:$B$1315, "&lt;=" &amp; $A189, DataRegularSeason20242025!$E$3:$E$1315, F$1)</f>
        <v>55</v>
      </c>
      <c r="G189" s="2">
        <f>SUMIFS(DataRegularSeason20242025!$AA$3:$AA$1315,DataRegularSeason20242025!$B$3:$B$1315, "&lt;=" &amp; $A189, DataRegularSeason20242025!$D$3:$D$1315, G$1)+SUMIFS(DataRegularSeason20242025!$AB$3:$AB$1315,DataRegularSeason20242025!$B$3:$B$1315, "&lt;=" &amp; $A189, DataRegularSeason20242025!$E$3:$E$1315, G$1)</f>
        <v>55</v>
      </c>
      <c r="H189" s="2">
        <f>SUMIFS(DataRegularSeason20242025!$AA$3:$AA$1315,DataRegularSeason20242025!$B$3:$B$1315, "&lt;=" &amp; $A189, DataRegularSeason20242025!$D$3:$D$1315, H$1)+SUMIFS(DataRegularSeason20242025!$AB$3:$AB$1315,DataRegularSeason20242025!$B$3:$B$1315, "&lt;=" &amp; $A189, DataRegularSeason20242025!$E$3:$E$1315, H$1)</f>
        <v>35</v>
      </c>
      <c r="I189" s="2">
        <f>SUMIFS(DataRegularSeason20242025!$AA$3:$AA$1315,DataRegularSeason20242025!$B$3:$B$1315, "&lt;=" &amp; $A189, DataRegularSeason20242025!$D$3:$D$1315, I$1)+SUMIFS(DataRegularSeason20242025!$AB$3:$AB$1315,DataRegularSeason20242025!$B$3:$B$1315, "&lt;=" &amp; $A189, DataRegularSeason20242025!$E$3:$E$1315, I$1)</f>
        <v>58</v>
      </c>
      <c r="J189" s="2">
        <f>SUMIFS(DataRegularSeason20242025!$AA$3:$AA$1315,DataRegularSeason20242025!$B$3:$B$1315, "&lt;=" &amp; $A189, DataRegularSeason20242025!$D$3:$D$1315, J$1)+SUMIFS(DataRegularSeason20242025!$AB$3:$AB$1315,DataRegularSeason20242025!$B$3:$B$1315, "&lt;=" &amp; $A189, DataRegularSeason20242025!$E$3:$E$1315, J$1)</f>
        <v>63</v>
      </c>
      <c r="K189" s="2">
        <f>SUMIFS(DataRegularSeason20242025!$AA$3:$AA$1315,DataRegularSeason20242025!$B$3:$B$1315, "&lt;=" &amp; $A189, DataRegularSeason20242025!$D$3:$D$1315, K$1)+SUMIFS(DataRegularSeason20242025!$AB$3:$AB$1315,DataRegularSeason20242025!$B$3:$B$1315, "&lt;=" &amp; $A189, DataRegularSeason20242025!$E$3:$E$1315, K$1)</f>
        <v>51</v>
      </c>
      <c r="L189" s="2">
        <f>SUMIFS(DataRegularSeason20242025!$AA$3:$AA$1315,DataRegularSeason20242025!$B$3:$B$1315, "&lt;=" &amp; $A189, DataRegularSeason20242025!$D$3:$D$1315, L$1)+SUMIFS(DataRegularSeason20242025!$AB$3:$AB$1315,DataRegularSeason20242025!$B$3:$B$1315, "&lt;=" &amp; $A189, DataRegularSeason20242025!$E$3:$E$1315, L$1)</f>
        <v>65</v>
      </c>
      <c r="M189" s="2">
        <f>SUMIFS(DataRegularSeason20242025!$AA$3:$AA$1315,DataRegularSeason20242025!$B$3:$B$1315, "&lt;=" &amp; $A189, DataRegularSeason20242025!$D$3:$D$1315, M$1)+SUMIFS(DataRegularSeason20242025!$AB$3:$AB$1315,DataRegularSeason20242025!$B$3:$B$1315, "&lt;=" &amp; $A189, DataRegularSeason20242025!$E$3:$E$1315, M$1)</f>
        <v>59</v>
      </c>
      <c r="N189" s="2">
        <f>SUMIFS(DataRegularSeason20242025!$AA$3:$AA$1315,DataRegularSeason20242025!$B$3:$B$1315, "&lt;=" &amp; $A189, DataRegularSeason20242025!$D$3:$D$1315, N$1)+SUMIFS(DataRegularSeason20242025!$AB$3:$AB$1315,DataRegularSeason20242025!$B$3:$B$1315, "&lt;=" &amp; $A189, DataRegularSeason20242025!$E$3:$E$1315, N$1)</f>
        <v>58</v>
      </c>
      <c r="O189" s="2">
        <f>SUMIFS(DataRegularSeason20242025!$AA$3:$AA$1315,DataRegularSeason20242025!$B$3:$B$1315, "&lt;=" &amp; $A189, DataRegularSeason20242025!$D$3:$D$1315, O$1)+SUMIFS(DataRegularSeason20242025!$AB$3:$AB$1315,DataRegularSeason20242025!$B$3:$B$1315, "&lt;=" &amp; $A189, DataRegularSeason20242025!$E$3:$E$1315, O$1)</f>
        <v>60</v>
      </c>
      <c r="P189" s="2">
        <f>SUMIFS(DataRegularSeason20242025!$AA$3:$AA$1315,DataRegularSeason20242025!$B$3:$B$1315, "&lt;=" &amp; $A189, DataRegularSeason20242025!$D$3:$D$1315, P$1)+SUMIFS(DataRegularSeason20242025!$AB$3:$AB$1315,DataRegularSeason20242025!$B$3:$B$1315, "&lt;=" &amp; $A189, DataRegularSeason20242025!$E$3:$E$1315, P$1)</f>
        <v>53</v>
      </c>
      <c r="Q189" s="2">
        <f>SUMIFS(DataRegularSeason20242025!$AA$3:$AA$1315,DataRegularSeason20242025!$B$3:$B$1315, "&lt;=" &amp; $A189, DataRegularSeason20242025!$D$3:$D$1315, Q$1)+SUMIFS(DataRegularSeason20242025!$AB$3:$AB$1315,DataRegularSeason20242025!$B$3:$B$1315, "&lt;=" &amp; $A189, DataRegularSeason20242025!$E$3:$E$1315, Q$1)</f>
        <v>62</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49</v>
      </c>
      <c r="T189" s="2">
        <f>SUMIFS(DataRegularSeason20242025!$AA$3:$AA$1315,DataRegularSeason20242025!$B$3:$B$1315, "&lt;=" &amp; $A189, DataRegularSeason20242025!$D$3:$D$1315, T$1)+SUMIFS(DataRegularSeason20242025!$AB$3:$AB$1315,DataRegularSeason20242025!$B$3:$B$1315, "&lt;=" &amp; $A189, DataRegularSeason20242025!$E$3:$E$1315, T$1)</f>
        <v>52</v>
      </c>
      <c r="U189" s="2">
        <f>SUMIFS(DataRegularSeason20242025!$AA$3:$AA$1315,DataRegularSeason20242025!$B$3:$B$1315, "&lt;=" &amp; $A189, DataRegularSeason20242025!$D$3:$D$1315, U$1)+SUMIFS(DataRegularSeason20242025!$AB$3:$AB$1315,DataRegularSeason20242025!$B$3:$B$1315, "&lt;=" &amp; $A189, DataRegularSeason20242025!$E$3:$E$1315, U$1)</f>
        <v>54</v>
      </c>
      <c r="V189" s="2">
        <f>SUMIFS(DataRegularSeason20242025!$AA$3:$AA$1315,DataRegularSeason20242025!$B$3:$B$1315, "&lt;=" &amp; $A189, DataRegularSeason20242025!$D$3:$D$1315, V$1)+SUMIFS(DataRegularSeason20242025!$AB$3:$AB$1315,DataRegularSeason20242025!$B$3:$B$1315, "&lt;=" &amp; $A189, DataRegularSeason20242025!$E$3:$E$1315, V$1)</f>
        <v>50</v>
      </c>
      <c r="W189" s="2">
        <f>SUMIFS(DataRegularSeason20242025!$AA$3:$AA$1315,DataRegularSeason20242025!$B$3:$B$1315, "&lt;=" &amp; $A189, DataRegularSeason20242025!$D$3:$D$1315, W$1)+SUMIFS(DataRegularSeason20242025!$AB$3:$AB$1315,DataRegularSeason20242025!$B$3:$B$1315, "&lt;=" &amp; $A189, DataRegularSeason20242025!$E$3:$E$1315, W$1)</f>
        <v>48</v>
      </c>
      <c r="X189" s="2">
        <f>SUMIFS(DataRegularSeason20242025!$AA$3:$AA$1315,DataRegularSeason20242025!$B$3:$B$1315, "&lt;=" &amp; $A189, DataRegularSeason20242025!$D$3:$D$1315, X$1)+SUMIFS(DataRegularSeason20242025!$AB$3:$AB$1315,DataRegularSeason20242025!$B$3:$B$1315, "&lt;=" &amp; $A189, DataRegularSeason20242025!$E$3:$E$1315, X$1)</f>
        <v>47</v>
      </c>
      <c r="Y189" s="2">
        <f>SUMIFS(DataRegularSeason20242025!$AA$3:$AA$1315,DataRegularSeason20242025!$B$3:$B$1315, "&lt;=" &amp; $A189, DataRegularSeason20242025!$D$3:$D$1315, Y$1)+SUMIFS(DataRegularSeason20242025!$AB$3:$AB$1315,DataRegularSeason20242025!$B$3:$B$1315, "&lt;=" &amp; $A189, DataRegularSeason20242025!$E$3:$E$1315, Y$1)</f>
        <v>34</v>
      </c>
      <c r="Z189" s="2">
        <f>SUMIFS(DataRegularSeason20242025!$AA$3:$AA$1315,DataRegularSeason20242025!$B$3:$B$1315, "&lt;=" &amp; $A189, DataRegularSeason20242025!$D$3:$D$1315, Z$1)+SUMIFS(DataRegularSeason20242025!$AB$3:$AB$1315,DataRegularSeason20242025!$B$3:$B$1315, "&lt;=" &amp; $A189, DataRegularSeason20242025!$E$3:$E$1315, Z$1)</f>
        <v>50</v>
      </c>
      <c r="AA189" s="2">
        <f>SUMIFS(DataRegularSeason20242025!$AA$3:$AA$1315,DataRegularSeason20242025!$B$3:$B$1315, "&lt;=" &amp; $A189, DataRegularSeason20242025!$D$3:$D$1315, AA$1)+SUMIFS(DataRegularSeason20242025!$AB$3:$AB$1315,DataRegularSeason20242025!$B$3:$B$1315, "&lt;=" &amp; $A189, DataRegularSeason20242025!$E$3:$E$1315, AA$1)</f>
        <v>55</v>
      </c>
      <c r="AB189" s="2">
        <f>SUMIFS(DataRegularSeason20242025!$AA$3:$AA$1315,DataRegularSeason20242025!$B$3:$B$1315, "&lt;=" &amp; $A189, DataRegularSeason20242025!$D$3:$D$1315, AB$1)+SUMIFS(DataRegularSeason20242025!$AB$3:$AB$1315,DataRegularSeason20242025!$B$3:$B$1315, "&lt;=" &amp; $A189, DataRegularSeason20242025!$E$3:$E$1315, AB$1)</f>
        <v>62</v>
      </c>
      <c r="AC189" s="2">
        <f>SUMIFS(DataRegularSeason20242025!$AA$3:$AA$1315,DataRegularSeason20242025!$B$3:$B$1315, "&lt;=" &amp; $A189, DataRegularSeason20242025!$D$3:$D$1315, AC$1)+SUMIFS(DataRegularSeason20242025!$AB$3:$AB$1315,DataRegularSeason20242025!$B$3:$B$1315, "&lt;=" &amp; $A189, DataRegularSeason20242025!$E$3:$E$1315, AC$1)</f>
        <v>49</v>
      </c>
      <c r="AD189" s="2">
        <f>SUMIFS(DataRegularSeason20242025!$AA$3:$AA$1315,DataRegularSeason20242025!$B$3:$B$1315, "&lt;=" &amp; $A189, DataRegularSeason20242025!$D$3:$D$1315, AD$1)+SUMIFS(DataRegularSeason20242025!$AB$3:$AB$1315,DataRegularSeason20242025!$B$3:$B$1315, "&lt;=" &amp; $A189, DataRegularSeason20242025!$E$3:$E$1315, AD$1)</f>
        <v>50</v>
      </c>
      <c r="AE189" s="2">
        <f>SUMIFS(DataRegularSeason20242025!$AA$3:$AA$1315,DataRegularSeason20242025!$B$3:$B$1315, "&lt;=" &amp; $A189, DataRegularSeason20242025!$D$3:$D$1315, AE$1)+SUMIFS(DataRegularSeason20242025!$AB$3:$AB$1315,DataRegularSeason20242025!$B$3:$B$1315, "&lt;=" &amp; $A189, DataRegularSeason20242025!$E$3:$E$1315, AE$1)</f>
        <v>64</v>
      </c>
      <c r="AF189" s="2">
        <f>SUMIFS(DataRegularSeason20242025!$AA$3:$AA$1315,DataRegularSeason20242025!$B$3:$B$1315, "&lt;=" &amp; $A189, DataRegularSeason20242025!$D$3:$D$1315, AF$1)+SUMIFS(DataRegularSeason20242025!$AB$3:$AB$1315,DataRegularSeason20242025!$B$3:$B$1315, "&lt;=" &amp; $A189, DataRegularSeason20242025!$E$3:$E$1315, AF$1)</f>
        <v>69</v>
      </c>
      <c r="AG189" s="2">
        <f>SUMIFS(DataRegularSeason20242025!$AA$3:$AA$1315,DataRegularSeason20242025!$B$3:$B$1315, "&lt;=" &amp; $A189, DataRegularSeason20242025!$D$3:$D$1315, AG$1)+SUMIFS(DataRegularSeason20242025!$AB$3:$AB$1315,DataRegularSeason20242025!$B$3:$B$1315, "&lt;=" &amp; $A189, DataRegularSeason20242025!$E$3:$E$1315, AG$1)</f>
        <v>71</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46</v>
      </c>
      <c r="C190" s="2">
        <f>SUMIFS(DataRegularSeason20242025!$AA$3:$AA$1315,DataRegularSeason20242025!$B$3:$B$1315, "&lt;=" &amp; $A190, DataRegularSeason20242025!$D$3:$D$1315, C$1)+SUMIFS(DataRegularSeason20242025!$AB$3:$AB$1315,DataRegularSeason20242025!$B$3:$B$1315, "&lt;=" &amp; $A190, DataRegularSeason20242025!$E$3:$E$1315, C$1)</f>
        <v>56</v>
      </c>
      <c r="D190" s="2">
        <f>SUMIFS(DataRegularSeason20242025!$AA$3:$AA$1315,DataRegularSeason20242025!$B$3:$B$1315, "&lt;=" &amp; $A190, DataRegularSeason20242025!$D$3:$D$1315, D$1)+SUMIFS(DataRegularSeason20242025!$AB$3:$AB$1315,DataRegularSeason20242025!$B$3:$B$1315, "&lt;=" &amp; $A190, DataRegularSeason20242025!$E$3:$E$1315, D$1)</f>
        <v>41</v>
      </c>
      <c r="E190" s="2">
        <f>SUMIFS(DataRegularSeason20242025!$AA$3:$AA$1315,DataRegularSeason20242025!$B$3:$B$1315, "&lt;=" &amp; $A190, DataRegularSeason20242025!$D$3:$D$1315, E$1)+SUMIFS(DataRegularSeason20242025!$AB$3:$AB$1315,DataRegularSeason20242025!$B$3:$B$1315, "&lt;=" &amp; $A190, DataRegularSeason20242025!$E$3:$E$1315, E$1)</f>
        <v>64</v>
      </c>
      <c r="F190" s="2">
        <f>SUMIFS(DataRegularSeason20242025!$AA$3:$AA$1315,DataRegularSeason20242025!$B$3:$B$1315, "&lt;=" &amp; $A190, DataRegularSeason20242025!$D$3:$D$1315, F$1)+SUMIFS(DataRegularSeason20242025!$AB$3:$AB$1315,DataRegularSeason20242025!$B$3:$B$1315, "&lt;=" &amp; $A190, DataRegularSeason20242025!$E$3:$E$1315, F$1)</f>
        <v>55</v>
      </c>
      <c r="G190" s="2">
        <f>SUMIFS(DataRegularSeason20242025!$AA$3:$AA$1315,DataRegularSeason20242025!$B$3:$B$1315, "&lt;=" &amp; $A190, DataRegularSeason20242025!$D$3:$D$1315, G$1)+SUMIFS(DataRegularSeason20242025!$AB$3:$AB$1315,DataRegularSeason20242025!$B$3:$B$1315, "&lt;=" &amp; $A190, DataRegularSeason20242025!$E$3:$E$1315, G$1)</f>
        <v>55</v>
      </c>
      <c r="H190" s="2">
        <f>SUMIFS(DataRegularSeason20242025!$AA$3:$AA$1315,DataRegularSeason20242025!$B$3:$B$1315, "&lt;=" &amp; $A190, DataRegularSeason20242025!$D$3:$D$1315, H$1)+SUMIFS(DataRegularSeason20242025!$AB$3:$AB$1315,DataRegularSeason20242025!$B$3:$B$1315, "&lt;=" &amp; $A190, DataRegularSeason20242025!$E$3:$E$1315, H$1)</f>
        <v>35</v>
      </c>
      <c r="I190" s="2">
        <f>SUMIFS(DataRegularSeason20242025!$AA$3:$AA$1315,DataRegularSeason20242025!$B$3:$B$1315, "&lt;=" &amp; $A190, DataRegularSeason20242025!$D$3:$D$1315, I$1)+SUMIFS(DataRegularSeason20242025!$AB$3:$AB$1315,DataRegularSeason20242025!$B$3:$B$1315, "&lt;=" &amp; $A190, DataRegularSeason20242025!$E$3:$E$1315, I$1)</f>
        <v>58</v>
      </c>
      <c r="J190" s="2">
        <f>SUMIFS(DataRegularSeason20242025!$AA$3:$AA$1315,DataRegularSeason20242025!$B$3:$B$1315, "&lt;=" &amp; $A190, DataRegularSeason20242025!$D$3:$D$1315, J$1)+SUMIFS(DataRegularSeason20242025!$AB$3:$AB$1315,DataRegularSeason20242025!$B$3:$B$1315, "&lt;=" &amp; $A190, DataRegularSeason20242025!$E$3:$E$1315, J$1)</f>
        <v>63</v>
      </c>
      <c r="K190" s="2">
        <f>SUMIFS(DataRegularSeason20242025!$AA$3:$AA$1315,DataRegularSeason20242025!$B$3:$B$1315, "&lt;=" &amp; $A190, DataRegularSeason20242025!$D$3:$D$1315, K$1)+SUMIFS(DataRegularSeason20242025!$AB$3:$AB$1315,DataRegularSeason20242025!$B$3:$B$1315, "&lt;=" &amp; $A190, DataRegularSeason20242025!$E$3:$E$1315, K$1)</f>
        <v>51</v>
      </c>
      <c r="L190" s="2">
        <f>SUMIFS(DataRegularSeason20242025!$AA$3:$AA$1315,DataRegularSeason20242025!$B$3:$B$1315, "&lt;=" &amp; $A190, DataRegularSeason20242025!$D$3:$D$1315, L$1)+SUMIFS(DataRegularSeason20242025!$AB$3:$AB$1315,DataRegularSeason20242025!$B$3:$B$1315, "&lt;=" &amp; $A190, DataRegularSeason20242025!$E$3:$E$1315, L$1)</f>
        <v>65</v>
      </c>
      <c r="M190" s="2">
        <f>SUMIFS(DataRegularSeason20242025!$AA$3:$AA$1315,DataRegularSeason20242025!$B$3:$B$1315, "&lt;=" &amp; $A190, DataRegularSeason20242025!$D$3:$D$1315, M$1)+SUMIFS(DataRegularSeason20242025!$AB$3:$AB$1315,DataRegularSeason20242025!$B$3:$B$1315, "&lt;=" &amp; $A190, DataRegularSeason20242025!$E$3:$E$1315, M$1)</f>
        <v>59</v>
      </c>
      <c r="N190" s="2">
        <f>SUMIFS(DataRegularSeason20242025!$AA$3:$AA$1315,DataRegularSeason20242025!$B$3:$B$1315, "&lt;=" &amp; $A190, DataRegularSeason20242025!$D$3:$D$1315, N$1)+SUMIFS(DataRegularSeason20242025!$AB$3:$AB$1315,DataRegularSeason20242025!$B$3:$B$1315, "&lt;=" &amp; $A190, DataRegularSeason20242025!$E$3:$E$1315, N$1)</f>
        <v>58</v>
      </c>
      <c r="O190" s="2">
        <f>SUMIFS(DataRegularSeason20242025!$AA$3:$AA$1315,DataRegularSeason20242025!$B$3:$B$1315, "&lt;=" &amp; $A190, DataRegularSeason20242025!$D$3:$D$1315, O$1)+SUMIFS(DataRegularSeason20242025!$AB$3:$AB$1315,DataRegularSeason20242025!$B$3:$B$1315, "&lt;=" &amp; $A190, DataRegularSeason20242025!$E$3:$E$1315, O$1)</f>
        <v>60</v>
      </c>
      <c r="P190" s="2">
        <f>SUMIFS(DataRegularSeason20242025!$AA$3:$AA$1315,DataRegularSeason20242025!$B$3:$B$1315, "&lt;=" &amp; $A190, DataRegularSeason20242025!$D$3:$D$1315, P$1)+SUMIFS(DataRegularSeason20242025!$AB$3:$AB$1315,DataRegularSeason20242025!$B$3:$B$1315, "&lt;=" &amp; $A190, DataRegularSeason20242025!$E$3:$E$1315, P$1)</f>
        <v>53</v>
      </c>
      <c r="Q190" s="2">
        <f>SUMIFS(DataRegularSeason20242025!$AA$3:$AA$1315,DataRegularSeason20242025!$B$3:$B$1315, "&lt;=" &amp; $A190, DataRegularSeason20242025!$D$3:$D$1315, Q$1)+SUMIFS(DataRegularSeason20242025!$AB$3:$AB$1315,DataRegularSeason20242025!$B$3:$B$1315, "&lt;=" &amp; $A190, DataRegularSeason20242025!$E$3:$E$1315, Q$1)</f>
        <v>62</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49</v>
      </c>
      <c r="T190" s="2">
        <f>SUMIFS(DataRegularSeason20242025!$AA$3:$AA$1315,DataRegularSeason20242025!$B$3:$B$1315, "&lt;=" &amp; $A190, DataRegularSeason20242025!$D$3:$D$1315, T$1)+SUMIFS(DataRegularSeason20242025!$AB$3:$AB$1315,DataRegularSeason20242025!$B$3:$B$1315, "&lt;=" &amp; $A190, DataRegularSeason20242025!$E$3:$E$1315, T$1)</f>
        <v>52</v>
      </c>
      <c r="U190" s="2">
        <f>SUMIFS(DataRegularSeason20242025!$AA$3:$AA$1315,DataRegularSeason20242025!$B$3:$B$1315, "&lt;=" &amp; $A190, DataRegularSeason20242025!$D$3:$D$1315, U$1)+SUMIFS(DataRegularSeason20242025!$AB$3:$AB$1315,DataRegularSeason20242025!$B$3:$B$1315, "&lt;=" &amp; $A190, DataRegularSeason20242025!$E$3:$E$1315, U$1)</f>
        <v>54</v>
      </c>
      <c r="V190" s="2">
        <f>SUMIFS(DataRegularSeason20242025!$AA$3:$AA$1315,DataRegularSeason20242025!$B$3:$B$1315, "&lt;=" &amp; $A190, DataRegularSeason20242025!$D$3:$D$1315, V$1)+SUMIFS(DataRegularSeason20242025!$AB$3:$AB$1315,DataRegularSeason20242025!$B$3:$B$1315, "&lt;=" &amp; $A190, DataRegularSeason20242025!$E$3:$E$1315, V$1)</f>
        <v>50</v>
      </c>
      <c r="W190" s="2">
        <f>SUMIFS(DataRegularSeason20242025!$AA$3:$AA$1315,DataRegularSeason20242025!$B$3:$B$1315, "&lt;=" &amp; $A190, DataRegularSeason20242025!$D$3:$D$1315, W$1)+SUMIFS(DataRegularSeason20242025!$AB$3:$AB$1315,DataRegularSeason20242025!$B$3:$B$1315, "&lt;=" &amp; $A190, DataRegularSeason20242025!$E$3:$E$1315, W$1)</f>
        <v>48</v>
      </c>
      <c r="X190" s="2">
        <f>SUMIFS(DataRegularSeason20242025!$AA$3:$AA$1315,DataRegularSeason20242025!$B$3:$B$1315, "&lt;=" &amp; $A190, DataRegularSeason20242025!$D$3:$D$1315, X$1)+SUMIFS(DataRegularSeason20242025!$AB$3:$AB$1315,DataRegularSeason20242025!$B$3:$B$1315, "&lt;=" &amp; $A190, DataRegularSeason20242025!$E$3:$E$1315, X$1)</f>
        <v>47</v>
      </c>
      <c r="Y190" s="2">
        <f>SUMIFS(DataRegularSeason20242025!$AA$3:$AA$1315,DataRegularSeason20242025!$B$3:$B$1315, "&lt;=" &amp; $A190, DataRegularSeason20242025!$D$3:$D$1315, Y$1)+SUMIFS(DataRegularSeason20242025!$AB$3:$AB$1315,DataRegularSeason20242025!$B$3:$B$1315, "&lt;=" &amp; $A190, DataRegularSeason20242025!$E$3:$E$1315, Y$1)</f>
        <v>34</v>
      </c>
      <c r="Z190" s="2">
        <f>SUMIFS(DataRegularSeason20242025!$AA$3:$AA$1315,DataRegularSeason20242025!$B$3:$B$1315, "&lt;=" &amp; $A190, DataRegularSeason20242025!$D$3:$D$1315, Z$1)+SUMIFS(DataRegularSeason20242025!$AB$3:$AB$1315,DataRegularSeason20242025!$B$3:$B$1315, "&lt;=" &amp; $A190, DataRegularSeason20242025!$E$3:$E$1315, Z$1)</f>
        <v>50</v>
      </c>
      <c r="AA190" s="2">
        <f>SUMIFS(DataRegularSeason20242025!$AA$3:$AA$1315,DataRegularSeason20242025!$B$3:$B$1315, "&lt;=" &amp; $A190, DataRegularSeason20242025!$D$3:$D$1315, AA$1)+SUMIFS(DataRegularSeason20242025!$AB$3:$AB$1315,DataRegularSeason20242025!$B$3:$B$1315, "&lt;=" &amp; $A190, DataRegularSeason20242025!$E$3:$E$1315, AA$1)</f>
        <v>55</v>
      </c>
      <c r="AB190" s="2">
        <f>SUMIFS(DataRegularSeason20242025!$AA$3:$AA$1315,DataRegularSeason20242025!$B$3:$B$1315, "&lt;=" &amp; $A190, DataRegularSeason20242025!$D$3:$D$1315, AB$1)+SUMIFS(DataRegularSeason20242025!$AB$3:$AB$1315,DataRegularSeason20242025!$B$3:$B$1315, "&lt;=" &amp; $A190, DataRegularSeason20242025!$E$3:$E$1315, AB$1)</f>
        <v>62</v>
      </c>
      <c r="AC190" s="2">
        <f>SUMIFS(DataRegularSeason20242025!$AA$3:$AA$1315,DataRegularSeason20242025!$B$3:$B$1315, "&lt;=" &amp; $A190, DataRegularSeason20242025!$D$3:$D$1315, AC$1)+SUMIFS(DataRegularSeason20242025!$AB$3:$AB$1315,DataRegularSeason20242025!$B$3:$B$1315, "&lt;=" &amp; $A190, DataRegularSeason20242025!$E$3:$E$1315, AC$1)</f>
        <v>49</v>
      </c>
      <c r="AD190" s="2">
        <f>SUMIFS(DataRegularSeason20242025!$AA$3:$AA$1315,DataRegularSeason20242025!$B$3:$B$1315, "&lt;=" &amp; $A190, DataRegularSeason20242025!$D$3:$D$1315, AD$1)+SUMIFS(DataRegularSeason20242025!$AB$3:$AB$1315,DataRegularSeason20242025!$B$3:$B$1315, "&lt;=" &amp; $A190, DataRegularSeason20242025!$E$3:$E$1315, AD$1)</f>
        <v>50</v>
      </c>
      <c r="AE190" s="2">
        <f>SUMIFS(DataRegularSeason20242025!$AA$3:$AA$1315,DataRegularSeason20242025!$B$3:$B$1315, "&lt;=" &amp; $A190, DataRegularSeason20242025!$D$3:$D$1315, AE$1)+SUMIFS(DataRegularSeason20242025!$AB$3:$AB$1315,DataRegularSeason20242025!$B$3:$B$1315, "&lt;=" &amp; $A190, DataRegularSeason20242025!$E$3:$E$1315, AE$1)</f>
        <v>64</v>
      </c>
      <c r="AF190" s="2">
        <f>SUMIFS(DataRegularSeason20242025!$AA$3:$AA$1315,DataRegularSeason20242025!$B$3:$B$1315, "&lt;=" &amp; $A190, DataRegularSeason20242025!$D$3:$D$1315, AF$1)+SUMIFS(DataRegularSeason20242025!$AB$3:$AB$1315,DataRegularSeason20242025!$B$3:$B$1315, "&lt;=" &amp; $A190, DataRegularSeason20242025!$E$3:$E$1315, AF$1)</f>
        <v>69</v>
      </c>
      <c r="AG190" s="2">
        <f>SUMIFS(DataRegularSeason20242025!$AA$3:$AA$1315,DataRegularSeason20242025!$B$3:$B$1315, "&lt;=" &amp; $A190, DataRegularSeason20242025!$D$3:$D$1315, AG$1)+SUMIFS(DataRegularSeason20242025!$AB$3:$AB$1315,DataRegularSeason20242025!$B$3:$B$1315, "&lt;=" &amp; $A190, DataRegularSeason20242025!$E$3:$E$1315, AG$1)</f>
        <v>71</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46</v>
      </c>
      <c r="C191" s="2">
        <f>SUMIFS(DataRegularSeason20242025!$AA$3:$AA$1315,DataRegularSeason20242025!$B$3:$B$1315, "&lt;=" &amp; $A191, DataRegularSeason20242025!$D$3:$D$1315, C$1)+SUMIFS(DataRegularSeason20242025!$AB$3:$AB$1315,DataRegularSeason20242025!$B$3:$B$1315, "&lt;=" &amp; $A191, DataRegularSeason20242025!$E$3:$E$1315, C$1)</f>
        <v>56</v>
      </c>
      <c r="D191" s="2">
        <f>SUMIFS(DataRegularSeason20242025!$AA$3:$AA$1315,DataRegularSeason20242025!$B$3:$B$1315, "&lt;=" &amp; $A191, DataRegularSeason20242025!$D$3:$D$1315, D$1)+SUMIFS(DataRegularSeason20242025!$AB$3:$AB$1315,DataRegularSeason20242025!$B$3:$B$1315, "&lt;=" &amp; $A191, DataRegularSeason20242025!$E$3:$E$1315, D$1)</f>
        <v>41</v>
      </c>
      <c r="E191" s="2">
        <f>SUMIFS(DataRegularSeason20242025!$AA$3:$AA$1315,DataRegularSeason20242025!$B$3:$B$1315, "&lt;=" &amp; $A191, DataRegularSeason20242025!$D$3:$D$1315, E$1)+SUMIFS(DataRegularSeason20242025!$AB$3:$AB$1315,DataRegularSeason20242025!$B$3:$B$1315, "&lt;=" &amp; $A191, DataRegularSeason20242025!$E$3:$E$1315, E$1)</f>
        <v>64</v>
      </c>
      <c r="F191" s="2">
        <f>SUMIFS(DataRegularSeason20242025!$AA$3:$AA$1315,DataRegularSeason20242025!$B$3:$B$1315, "&lt;=" &amp; $A191, DataRegularSeason20242025!$D$3:$D$1315, F$1)+SUMIFS(DataRegularSeason20242025!$AB$3:$AB$1315,DataRegularSeason20242025!$B$3:$B$1315, "&lt;=" &amp; $A191, DataRegularSeason20242025!$E$3:$E$1315, F$1)</f>
        <v>55</v>
      </c>
      <c r="G191" s="2">
        <f>SUMIFS(DataRegularSeason20242025!$AA$3:$AA$1315,DataRegularSeason20242025!$B$3:$B$1315, "&lt;=" &amp; $A191, DataRegularSeason20242025!$D$3:$D$1315, G$1)+SUMIFS(DataRegularSeason20242025!$AB$3:$AB$1315,DataRegularSeason20242025!$B$3:$B$1315, "&lt;=" &amp; $A191, DataRegularSeason20242025!$E$3:$E$1315, G$1)</f>
        <v>55</v>
      </c>
      <c r="H191" s="2">
        <f>SUMIFS(DataRegularSeason20242025!$AA$3:$AA$1315,DataRegularSeason20242025!$B$3:$B$1315, "&lt;=" &amp; $A191, DataRegularSeason20242025!$D$3:$D$1315, H$1)+SUMIFS(DataRegularSeason20242025!$AB$3:$AB$1315,DataRegularSeason20242025!$B$3:$B$1315, "&lt;=" &amp; $A191, DataRegularSeason20242025!$E$3:$E$1315, H$1)</f>
        <v>35</v>
      </c>
      <c r="I191" s="2">
        <f>SUMIFS(DataRegularSeason20242025!$AA$3:$AA$1315,DataRegularSeason20242025!$B$3:$B$1315, "&lt;=" &amp; $A191, DataRegularSeason20242025!$D$3:$D$1315, I$1)+SUMIFS(DataRegularSeason20242025!$AB$3:$AB$1315,DataRegularSeason20242025!$B$3:$B$1315, "&lt;=" &amp; $A191, DataRegularSeason20242025!$E$3:$E$1315, I$1)</f>
        <v>58</v>
      </c>
      <c r="J191" s="2">
        <f>SUMIFS(DataRegularSeason20242025!$AA$3:$AA$1315,DataRegularSeason20242025!$B$3:$B$1315, "&lt;=" &amp; $A191, DataRegularSeason20242025!$D$3:$D$1315, J$1)+SUMIFS(DataRegularSeason20242025!$AB$3:$AB$1315,DataRegularSeason20242025!$B$3:$B$1315, "&lt;=" &amp; $A191, DataRegularSeason20242025!$E$3:$E$1315, J$1)</f>
        <v>63</v>
      </c>
      <c r="K191" s="2">
        <f>SUMIFS(DataRegularSeason20242025!$AA$3:$AA$1315,DataRegularSeason20242025!$B$3:$B$1315, "&lt;=" &amp; $A191, DataRegularSeason20242025!$D$3:$D$1315, K$1)+SUMIFS(DataRegularSeason20242025!$AB$3:$AB$1315,DataRegularSeason20242025!$B$3:$B$1315, "&lt;=" &amp; $A191, DataRegularSeason20242025!$E$3:$E$1315, K$1)</f>
        <v>51</v>
      </c>
      <c r="L191" s="2">
        <f>SUMIFS(DataRegularSeason20242025!$AA$3:$AA$1315,DataRegularSeason20242025!$B$3:$B$1315, "&lt;=" &amp; $A191, DataRegularSeason20242025!$D$3:$D$1315, L$1)+SUMIFS(DataRegularSeason20242025!$AB$3:$AB$1315,DataRegularSeason20242025!$B$3:$B$1315, "&lt;=" &amp; $A191, DataRegularSeason20242025!$E$3:$E$1315, L$1)</f>
        <v>65</v>
      </c>
      <c r="M191" s="2">
        <f>SUMIFS(DataRegularSeason20242025!$AA$3:$AA$1315,DataRegularSeason20242025!$B$3:$B$1315, "&lt;=" &amp; $A191, DataRegularSeason20242025!$D$3:$D$1315, M$1)+SUMIFS(DataRegularSeason20242025!$AB$3:$AB$1315,DataRegularSeason20242025!$B$3:$B$1315, "&lt;=" &amp; $A191, DataRegularSeason20242025!$E$3:$E$1315, M$1)</f>
        <v>59</v>
      </c>
      <c r="N191" s="2">
        <f>SUMIFS(DataRegularSeason20242025!$AA$3:$AA$1315,DataRegularSeason20242025!$B$3:$B$1315, "&lt;=" &amp; $A191, DataRegularSeason20242025!$D$3:$D$1315, N$1)+SUMIFS(DataRegularSeason20242025!$AB$3:$AB$1315,DataRegularSeason20242025!$B$3:$B$1315, "&lt;=" &amp; $A191, DataRegularSeason20242025!$E$3:$E$1315, N$1)</f>
        <v>58</v>
      </c>
      <c r="O191" s="2">
        <f>SUMIFS(DataRegularSeason20242025!$AA$3:$AA$1315,DataRegularSeason20242025!$B$3:$B$1315, "&lt;=" &amp; $A191, DataRegularSeason20242025!$D$3:$D$1315, O$1)+SUMIFS(DataRegularSeason20242025!$AB$3:$AB$1315,DataRegularSeason20242025!$B$3:$B$1315, "&lt;=" &amp; $A191, DataRegularSeason20242025!$E$3:$E$1315, O$1)</f>
        <v>60</v>
      </c>
      <c r="P191" s="2">
        <f>SUMIFS(DataRegularSeason20242025!$AA$3:$AA$1315,DataRegularSeason20242025!$B$3:$B$1315, "&lt;=" &amp; $A191, DataRegularSeason20242025!$D$3:$D$1315, P$1)+SUMIFS(DataRegularSeason20242025!$AB$3:$AB$1315,DataRegularSeason20242025!$B$3:$B$1315, "&lt;=" &amp; $A191, DataRegularSeason20242025!$E$3:$E$1315, P$1)</f>
        <v>53</v>
      </c>
      <c r="Q191" s="2">
        <f>SUMIFS(DataRegularSeason20242025!$AA$3:$AA$1315,DataRegularSeason20242025!$B$3:$B$1315, "&lt;=" &amp; $A191, DataRegularSeason20242025!$D$3:$D$1315, Q$1)+SUMIFS(DataRegularSeason20242025!$AB$3:$AB$1315,DataRegularSeason20242025!$B$3:$B$1315, "&lt;=" &amp; $A191, DataRegularSeason20242025!$E$3:$E$1315, Q$1)</f>
        <v>62</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49</v>
      </c>
      <c r="T191" s="2">
        <f>SUMIFS(DataRegularSeason20242025!$AA$3:$AA$1315,DataRegularSeason20242025!$B$3:$B$1315, "&lt;=" &amp; $A191, DataRegularSeason20242025!$D$3:$D$1315, T$1)+SUMIFS(DataRegularSeason20242025!$AB$3:$AB$1315,DataRegularSeason20242025!$B$3:$B$1315, "&lt;=" &amp; $A191, DataRegularSeason20242025!$E$3:$E$1315, T$1)</f>
        <v>52</v>
      </c>
      <c r="U191" s="2">
        <f>SUMIFS(DataRegularSeason20242025!$AA$3:$AA$1315,DataRegularSeason20242025!$B$3:$B$1315, "&lt;=" &amp; $A191, DataRegularSeason20242025!$D$3:$D$1315, U$1)+SUMIFS(DataRegularSeason20242025!$AB$3:$AB$1315,DataRegularSeason20242025!$B$3:$B$1315, "&lt;=" &amp; $A191, DataRegularSeason20242025!$E$3:$E$1315, U$1)</f>
        <v>54</v>
      </c>
      <c r="V191" s="2">
        <f>SUMIFS(DataRegularSeason20242025!$AA$3:$AA$1315,DataRegularSeason20242025!$B$3:$B$1315, "&lt;=" &amp; $A191, DataRegularSeason20242025!$D$3:$D$1315, V$1)+SUMIFS(DataRegularSeason20242025!$AB$3:$AB$1315,DataRegularSeason20242025!$B$3:$B$1315, "&lt;=" &amp; $A191, DataRegularSeason20242025!$E$3:$E$1315, V$1)</f>
        <v>50</v>
      </c>
      <c r="W191" s="2">
        <f>SUMIFS(DataRegularSeason20242025!$AA$3:$AA$1315,DataRegularSeason20242025!$B$3:$B$1315, "&lt;=" &amp; $A191, DataRegularSeason20242025!$D$3:$D$1315, W$1)+SUMIFS(DataRegularSeason20242025!$AB$3:$AB$1315,DataRegularSeason20242025!$B$3:$B$1315, "&lt;=" &amp; $A191, DataRegularSeason20242025!$E$3:$E$1315, W$1)</f>
        <v>48</v>
      </c>
      <c r="X191" s="2">
        <f>SUMIFS(DataRegularSeason20242025!$AA$3:$AA$1315,DataRegularSeason20242025!$B$3:$B$1315, "&lt;=" &amp; $A191, DataRegularSeason20242025!$D$3:$D$1315, X$1)+SUMIFS(DataRegularSeason20242025!$AB$3:$AB$1315,DataRegularSeason20242025!$B$3:$B$1315, "&lt;=" &amp; $A191, DataRegularSeason20242025!$E$3:$E$1315, X$1)</f>
        <v>47</v>
      </c>
      <c r="Y191" s="2">
        <f>SUMIFS(DataRegularSeason20242025!$AA$3:$AA$1315,DataRegularSeason20242025!$B$3:$B$1315, "&lt;=" &amp; $A191, DataRegularSeason20242025!$D$3:$D$1315, Y$1)+SUMIFS(DataRegularSeason20242025!$AB$3:$AB$1315,DataRegularSeason20242025!$B$3:$B$1315, "&lt;=" &amp; $A191, DataRegularSeason20242025!$E$3:$E$1315, Y$1)</f>
        <v>34</v>
      </c>
      <c r="Z191" s="2">
        <f>SUMIFS(DataRegularSeason20242025!$AA$3:$AA$1315,DataRegularSeason20242025!$B$3:$B$1315, "&lt;=" &amp; $A191, DataRegularSeason20242025!$D$3:$D$1315, Z$1)+SUMIFS(DataRegularSeason20242025!$AB$3:$AB$1315,DataRegularSeason20242025!$B$3:$B$1315, "&lt;=" &amp; $A191, DataRegularSeason20242025!$E$3:$E$1315, Z$1)</f>
        <v>50</v>
      </c>
      <c r="AA191" s="2">
        <f>SUMIFS(DataRegularSeason20242025!$AA$3:$AA$1315,DataRegularSeason20242025!$B$3:$B$1315, "&lt;=" &amp; $A191, DataRegularSeason20242025!$D$3:$D$1315, AA$1)+SUMIFS(DataRegularSeason20242025!$AB$3:$AB$1315,DataRegularSeason20242025!$B$3:$B$1315, "&lt;=" &amp; $A191, DataRegularSeason20242025!$E$3:$E$1315, AA$1)</f>
        <v>55</v>
      </c>
      <c r="AB191" s="2">
        <f>SUMIFS(DataRegularSeason20242025!$AA$3:$AA$1315,DataRegularSeason20242025!$B$3:$B$1315, "&lt;=" &amp; $A191, DataRegularSeason20242025!$D$3:$D$1315, AB$1)+SUMIFS(DataRegularSeason20242025!$AB$3:$AB$1315,DataRegularSeason20242025!$B$3:$B$1315, "&lt;=" &amp; $A191, DataRegularSeason20242025!$E$3:$E$1315, AB$1)</f>
        <v>62</v>
      </c>
      <c r="AC191" s="2">
        <f>SUMIFS(DataRegularSeason20242025!$AA$3:$AA$1315,DataRegularSeason20242025!$B$3:$B$1315, "&lt;=" &amp; $A191, DataRegularSeason20242025!$D$3:$D$1315, AC$1)+SUMIFS(DataRegularSeason20242025!$AB$3:$AB$1315,DataRegularSeason20242025!$B$3:$B$1315, "&lt;=" &amp; $A191, DataRegularSeason20242025!$E$3:$E$1315, AC$1)</f>
        <v>49</v>
      </c>
      <c r="AD191" s="2">
        <f>SUMIFS(DataRegularSeason20242025!$AA$3:$AA$1315,DataRegularSeason20242025!$B$3:$B$1315, "&lt;=" &amp; $A191, DataRegularSeason20242025!$D$3:$D$1315, AD$1)+SUMIFS(DataRegularSeason20242025!$AB$3:$AB$1315,DataRegularSeason20242025!$B$3:$B$1315, "&lt;=" &amp; $A191, DataRegularSeason20242025!$E$3:$E$1315, AD$1)</f>
        <v>50</v>
      </c>
      <c r="AE191" s="2">
        <f>SUMIFS(DataRegularSeason20242025!$AA$3:$AA$1315,DataRegularSeason20242025!$B$3:$B$1315, "&lt;=" &amp; $A191, DataRegularSeason20242025!$D$3:$D$1315, AE$1)+SUMIFS(DataRegularSeason20242025!$AB$3:$AB$1315,DataRegularSeason20242025!$B$3:$B$1315, "&lt;=" &amp; $A191, DataRegularSeason20242025!$E$3:$E$1315, AE$1)</f>
        <v>64</v>
      </c>
      <c r="AF191" s="2">
        <f>SUMIFS(DataRegularSeason20242025!$AA$3:$AA$1315,DataRegularSeason20242025!$B$3:$B$1315, "&lt;=" &amp; $A191, DataRegularSeason20242025!$D$3:$D$1315, AF$1)+SUMIFS(DataRegularSeason20242025!$AB$3:$AB$1315,DataRegularSeason20242025!$B$3:$B$1315, "&lt;=" &amp; $A191, DataRegularSeason20242025!$E$3:$E$1315, AF$1)</f>
        <v>69</v>
      </c>
      <c r="AG191" s="2">
        <f>SUMIFS(DataRegularSeason20242025!$AA$3:$AA$1315,DataRegularSeason20242025!$B$3:$B$1315, "&lt;=" &amp; $A191, DataRegularSeason20242025!$D$3:$D$1315, AG$1)+SUMIFS(DataRegularSeason20242025!$AB$3:$AB$1315,DataRegularSeason20242025!$B$3:$B$1315, "&lt;=" &amp; $A191, DataRegularSeason20242025!$E$3:$E$1315, AG$1)</f>
        <v>71</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46</v>
      </c>
      <c r="C192" s="2">
        <f>SUMIFS(DataRegularSeason20242025!$AA$3:$AA$1315,DataRegularSeason20242025!$B$3:$B$1315, "&lt;=" &amp; $A192, DataRegularSeason20242025!$D$3:$D$1315, C$1)+SUMIFS(DataRegularSeason20242025!$AB$3:$AB$1315,DataRegularSeason20242025!$B$3:$B$1315, "&lt;=" &amp; $A192, DataRegularSeason20242025!$E$3:$E$1315, C$1)</f>
        <v>56</v>
      </c>
      <c r="D192" s="2">
        <f>SUMIFS(DataRegularSeason20242025!$AA$3:$AA$1315,DataRegularSeason20242025!$B$3:$B$1315, "&lt;=" &amp; $A192, DataRegularSeason20242025!$D$3:$D$1315, D$1)+SUMIFS(DataRegularSeason20242025!$AB$3:$AB$1315,DataRegularSeason20242025!$B$3:$B$1315, "&lt;=" &amp; $A192, DataRegularSeason20242025!$E$3:$E$1315, D$1)</f>
        <v>41</v>
      </c>
      <c r="E192" s="2">
        <f>SUMIFS(DataRegularSeason20242025!$AA$3:$AA$1315,DataRegularSeason20242025!$B$3:$B$1315, "&lt;=" &amp; $A192, DataRegularSeason20242025!$D$3:$D$1315, E$1)+SUMIFS(DataRegularSeason20242025!$AB$3:$AB$1315,DataRegularSeason20242025!$B$3:$B$1315, "&lt;=" &amp; $A192, DataRegularSeason20242025!$E$3:$E$1315, E$1)</f>
        <v>64</v>
      </c>
      <c r="F192" s="2">
        <f>SUMIFS(DataRegularSeason20242025!$AA$3:$AA$1315,DataRegularSeason20242025!$B$3:$B$1315, "&lt;=" &amp; $A192, DataRegularSeason20242025!$D$3:$D$1315, F$1)+SUMIFS(DataRegularSeason20242025!$AB$3:$AB$1315,DataRegularSeason20242025!$B$3:$B$1315, "&lt;=" &amp; $A192, DataRegularSeason20242025!$E$3:$E$1315, F$1)</f>
        <v>55</v>
      </c>
      <c r="G192" s="2">
        <f>SUMIFS(DataRegularSeason20242025!$AA$3:$AA$1315,DataRegularSeason20242025!$B$3:$B$1315, "&lt;=" &amp; $A192, DataRegularSeason20242025!$D$3:$D$1315, G$1)+SUMIFS(DataRegularSeason20242025!$AB$3:$AB$1315,DataRegularSeason20242025!$B$3:$B$1315, "&lt;=" &amp; $A192, DataRegularSeason20242025!$E$3:$E$1315, G$1)</f>
        <v>55</v>
      </c>
      <c r="H192" s="2">
        <f>SUMIFS(DataRegularSeason20242025!$AA$3:$AA$1315,DataRegularSeason20242025!$B$3:$B$1315, "&lt;=" &amp; $A192, DataRegularSeason20242025!$D$3:$D$1315, H$1)+SUMIFS(DataRegularSeason20242025!$AB$3:$AB$1315,DataRegularSeason20242025!$B$3:$B$1315, "&lt;=" &amp; $A192, DataRegularSeason20242025!$E$3:$E$1315, H$1)</f>
        <v>35</v>
      </c>
      <c r="I192" s="2">
        <f>SUMIFS(DataRegularSeason20242025!$AA$3:$AA$1315,DataRegularSeason20242025!$B$3:$B$1315, "&lt;=" &amp; $A192, DataRegularSeason20242025!$D$3:$D$1315, I$1)+SUMIFS(DataRegularSeason20242025!$AB$3:$AB$1315,DataRegularSeason20242025!$B$3:$B$1315, "&lt;=" &amp; $A192, DataRegularSeason20242025!$E$3:$E$1315, I$1)</f>
        <v>58</v>
      </c>
      <c r="J192" s="2">
        <f>SUMIFS(DataRegularSeason20242025!$AA$3:$AA$1315,DataRegularSeason20242025!$B$3:$B$1315, "&lt;=" &amp; $A192, DataRegularSeason20242025!$D$3:$D$1315, J$1)+SUMIFS(DataRegularSeason20242025!$AB$3:$AB$1315,DataRegularSeason20242025!$B$3:$B$1315, "&lt;=" &amp; $A192, DataRegularSeason20242025!$E$3:$E$1315, J$1)</f>
        <v>63</v>
      </c>
      <c r="K192" s="2">
        <f>SUMIFS(DataRegularSeason20242025!$AA$3:$AA$1315,DataRegularSeason20242025!$B$3:$B$1315, "&lt;=" &amp; $A192, DataRegularSeason20242025!$D$3:$D$1315, K$1)+SUMIFS(DataRegularSeason20242025!$AB$3:$AB$1315,DataRegularSeason20242025!$B$3:$B$1315, "&lt;=" &amp; $A192, DataRegularSeason20242025!$E$3:$E$1315, K$1)</f>
        <v>51</v>
      </c>
      <c r="L192" s="2">
        <f>SUMIFS(DataRegularSeason20242025!$AA$3:$AA$1315,DataRegularSeason20242025!$B$3:$B$1315, "&lt;=" &amp; $A192, DataRegularSeason20242025!$D$3:$D$1315, L$1)+SUMIFS(DataRegularSeason20242025!$AB$3:$AB$1315,DataRegularSeason20242025!$B$3:$B$1315, "&lt;=" &amp; $A192, DataRegularSeason20242025!$E$3:$E$1315, L$1)</f>
        <v>65</v>
      </c>
      <c r="M192" s="2">
        <f>SUMIFS(DataRegularSeason20242025!$AA$3:$AA$1315,DataRegularSeason20242025!$B$3:$B$1315, "&lt;=" &amp; $A192, DataRegularSeason20242025!$D$3:$D$1315, M$1)+SUMIFS(DataRegularSeason20242025!$AB$3:$AB$1315,DataRegularSeason20242025!$B$3:$B$1315, "&lt;=" &amp; $A192, DataRegularSeason20242025!$E$3:$E$1315, M$1)</f>
        <v>59</v>
      </c>
      <c r="N192" s="2">
        <f>SUMIFS(DataRegularSeason20242025!$AA$3:$AA$1315,DataRegularSeason20242025!$B$3:$B$1315, "&lt;=" &amp; $A192, DataRegularSeason20242025!$D$3:$D$1315, N$1)+SUMIFS(DataRegularSeason20242025!$AB$3:$AB$1315,DataRegularSeason20242025!$B$3:$B$1315, "&lt;=" &amp; $A192, DataRegularSeason20242025!$E$3:$E$1315, N$1)</f>
        <v>58</v>
      </c>
      <c r="O192" s="2">
        <f>SUMIFS(DataRegularSeason20242025!$AA$3:$AA$1315,DataRegularSeason20242025!$B$3:$B$1315, "&lt;=" &amp; $A192, DataRegularSeason20242025!$D$3:$D$1315, O$1)+SUMIFS(DataRegularSeason20242025!$AB$3:$AB$1315,DataRegularSeason20242025!$B$3:$B$1315, "&lt;=" &amp; $A192, DataRegularSeason20242025!$E$3:$E$1315, O$1)</f>
        <v>60</v>
      </c>
      <c r="P192" s="2">
        <f>SUMIFS(DataRegularSeason20242025!$AA$3:$AA$1315,DataRegularSeason20242025!$B$3:$B$1315, "&lt;=" &amp; $A192, DataRegularSeason20242025!$D$3:$D$1315, P$1)+SUMIFS(DataRegularSeason20242025!$AB$3:$AB$1315,DataRegularSeason20242025!$B$3:$B$1315, "&lt;=" &amp; $A192, DataRegularSeason20242025!$E$3:$E$1315, P$1)</f>
        <v>53</v>
      </c>
      <c r="Q192" s="2">
        <f>SUMIFS(DataRegularSeason20242025!$AA$3:$AA$1315,DataRegularSeason20242025!$B$3:$B$1315, "&lt;=" &amp; $A192, DataRegularSeason20242025!$D$3:$D$1315, Q$1)+SUMIFS(DataRegularSeason20242025!$AB$3:$AB$1315,DataRegularSeason20242025!$B$3:$B$1315, "&lt;=" &amp; $A192, DataRegularSeason20242025!$E$3:$E$1315, Q$1)</f>
        <v>62</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49</v>
      </c>
      <c r="T192" s="2">
        <f>SUMIFS(DataRegularSeason20242025!$AA$3:$AA$1315,DataRegularSeason20242025!$B$3:$B$1315, "&lt;=" &amp; $A192, DataRegularSeason20242025!$D$3:$D$1315, T$1)+SUMIFS(DataRegularSeason20242025!$AB$3:$AB$1315,DataRegularSeason20242025!$B$3:$B$1315, "&lt;=" &amp; $A192, DataRegularSeason20242025!$E$3:$E$1315, T$1)</f>
        <v>52</v>
      </c>
      <c r="U192" s="2">
        <f>SUMIFS(DataRegularSeason20242025!$AA$3:$AA$1315,DataRegularSeason20242025!$B$3:$B$1315, "&lt;=" &amp; $A192, DataRegularSeason20242025!$D$3:$D$1315, U$1)+SUMIFS(DataRegularSeason20242025!$AB$3:$AB$1315,DataRegularSeason20242025!$B$3:$B$1315, "&lt;=" &amp; $A192, DataRegularSeason20242025!$E$3:$E$1315, U$1)</f>
        <v>54</v>
      </c>
      <c r="V192" s="2">
        <f>SUMIFS(DataRegularSeason20242025!$AA$3:$AA$1315,DataRegularSeason20242025!$B$3:$B$1315, "&lt;=" &amp; $A192, DataRegularSeason20242025!$D$3:$D$1315, V$1)+SUMIFS(DataRegularSeason20242025!$AB$3:$AB$1315,DataRegularSeason20242025!$B$3:$B$1315, "&lt;=" &amp; $A192, DataRegularSeason20242025!$E$3:$E$1315, V$1)</f>
        <v>50</v>
      </c>
      <c r="W192" s="2">
        <f>SUMIFS(DataRegularSeason20242025!$AA$3:$AA$1315,DataRegularSeason20242025!$B$3:$B$1315, "&lt;=" &amp; $A192, DataRegularSeason20242025!$D$3:$D$1315, W$1)+SUMIFS(DataRegularSeason20242025!$AB$3:$AB$1315,DataRegularSeason20242025!$B$3:$B$1315, "&lt;=" &amp; $A192, DataRegularSeason20242025!$E$3:$E$1315, W$1)</f>
        <v>48</v>
      </c>
      <c r="X192" s="2">
        <f>SUMIFS(DataRegularSeason20242025!$AA$3:$AA$1315,DataRegularSeason20242025!$B$3:$B$1315, "&lt;=" &amp; $A192, DataRegularSeason20242025!$D$3:$D$1315, X$1)+SUMIFS(DataRegularSeason20242025!$AB$3:$AB$1315,DataRegularSeason20242025!$B$3:$B$1315, "&lt;=" &amp; $A192, DataRegularSeason20242025!$E$3:$E$1315, X$1)</f>
        <v>47</v>
      </c>
      <c r="Y192" s="2">
        <f>SUMIFS(DataRegularSeason20242025!$AA$3:$AA$1315,DataRegularSeason20242025!$B$3:$B$1315, "&lt;=" &amp; $A192, DataRegularSeason20242025!$D$3:$D$1315, Y$1)+SUMIFS(DataRegularSeason20242025!$AB$3:$AB$1315,DataRegularSeason20242025!$B$3:$B$1315, "&lt;=" &amp; $A192, DataRegularSeason20242025!$E$3:$E$1315, Y$1)</f>
        <v>34</v>
      </c>
      <c r="Z192" s="2">
        <f>SUMIFS(DataRegularSeason20242025!$AA$3:$AA$1315,DataRegularSeason20242025!$B$3:$B$1315, "&lt;=" &amp; $A192, DataRegularSeason20242025!$D$3:$D$1315, Z$1)+SUMIFS(DataRegularSeason20242025!$AB$3:$AB$1315,DataRegularSeason20242025!$B$3:$B$1315, "&lt;=" &amp; $A192, DataRegularSeason20242025!$E$3:$E$1315, Z$1)</f>
        <v>50</v>
      </c>
      <c r="AA192" s="2">
        <f>SUMIFS(DataRegularSeason20242025!$AA$3:$AA$1315,DataRegularSeason20242025!$B$3:$B$1315, "&lt;=" &amp; $A192, DataRegularSeason20242025!$D$3:$D$1315, AA$1)+SUMIFS(DataRegularSeason20242025!$AB$3:$AB$1315,DataRegularSeason20242025!$B$3:$B$1315, "&lt;=" &amp; $A192, DataRegularSeason20242025!$E$3:$E$1315, AA$1)</f>
        <v>55</v>
      </c>
      <c r="AB192" s="2">
        <f>SUMIFS(DataRegularSeason20242025!$AA$3:$AA$1315,DataRegularSeason20242025!$B$3:$B$1315, "&lt;=" &amp; $A192, DataRegularSeason20242025!$D$3:$D$1315, AB$1)+SUMIFS(DataRegularSeason20242025!$AB$3:$AB$1315,DataRegularSeason20242025!$B$3:$B$1315, "&lt;=" &amp; $A192, DataRegularSeason20242025!$E$3:$E$1315, AB$1)</f>
        <v>62</v>
      </c>
      <c r="AC192" s="2">
        <f>SUMIFS(DataRegularSeason20242025!$AA$3:$AA$1315,DataRegularSeason20242025!$B$3:$B$1315, "&lt;=" &amp; $A192, DataRegularSeason20242025!$D$3:$D$1315, AC$1)+SUMIFS(DataRegularSeason20242025!$AB$3:$AB$1315,DataRegularSeason20242025!$B$3:$B$1315, "&lt;=" &amp; $A192, DataRegularSeason20242025!$E$3:$E$1315, AC$1)</f>
        <v>49</v>
      </c>
      <c r="AD192" s="2">
        <f>SUMIFS(DataRegularSeason20242025!$AA$3:$AA$1315,DataRegularSeason20242025!$B$3:$B$1315, "&lt;=" &amp; $A192, DataRegularSeason20242025!$D$3:$D$1315, AD$1)+SUMIFS(DataRegularSeason20242025!$AB$3:$AB$1315,DataRegularSeason20242025!$B$3:$B$1315, "&lt;=" &amp; $A192, DataRegularSeason20242025!$E$3:$E$1315, AD$1)</f>
        <v>50</v>
      </c>
      <c r="AE192" s="2">
        <f>SUMIFS(DataRegularSeason20242025!$AA$3:$AA$1315,DataRegularSeason20242025!$B$3:$B$1315, "&lt;=" &amp; $A192, DataRegularSeason20242025!$D$3:$D$1315, AE$1)+SUMIFS(DataRegularSeason20242025!$AB$3:$AB$1315,DataRegularSeason20242025!$B$3:$B$1315, "&lt;=" &amp; $A192, DataRegularSeason20242025!$E$3:$E$1315, AE$1)</f>
        <v>64</v>
      </c>
      <c r="AF192" s="2">
        <f>SUMIFS(DataRegularSeason20242025!$AA$3:$AA$1315,DataRegularSeason20242025!$B$3:$B$1315, "&lt;=" &amp; $A192, DataRegularSeason20242025!$D$3:$D$1315, AF$1)+SUMIFS(DataRegularSeason20242025!$AB$3:$AB$1315,DataRegularSeason20242025!$B$3:$B$1315, "&lt;=" &amp; $A192, DataRegularSeason20242025!$E$3:$E$1315, AF$1)</f>
        <v>69</v>
      </c>
      <c r="AG192" s="2">
        <f>SUMIFS(DataRegularSeason20242025!$AA$3:$AA$1315,DataRegularSeason20242025!$B$3:$B$1315, "&lt;=" &amp; $A192, DataRegularSeason20242025!$D$3:$D$1315, AG$1)+SUMIFS(DataRegularSeason20242025!$AB$3:$AB$1315,DataRegularSeason20242025!$B$3:$B$1315, "&lt;=" &amp; $A192, DataRegularSeason20242025!$E$3:$E$1315, AG$1)</f>
        <v>71</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46</v>
      </c>
      <c r="C193" s="2">
        <f>SUMIFS(DataRegularSeason20242025!$AA$3:$AA$1315,DataRegularSeason20242025!$B$3:$B$1315, "&lt;=" &amp; $A193, DataRegularSeason20242025!$D$3:$D$1315, C$1)+SUMIFS(DataRegularSeason20242025!$AB$3:$AB$1315,DataRegularSeason20242025!$B$3:$B$1315, "&lt;=" &amp; $A193, DataRegularSeason20242025!$E$3:$E$1315, C$1)</f>
        <v>56</v>
      </c>
      <c r="D193" s="2">
        <f>SUMIFS(DataRegularSeason20242025!$AA$3:$AA$1315,DataRegularSeason20242025!$B$3:$B$1315, "&lt;=" &amp; $A193, DataRegularSeason20242025!$D$3:$D$1315, D$1)+SUMIFS(DataRegularSeason20242025!$AB$3:$AB$1315,DataRegularSeason20242025!$B$3:$B$1315, "&lt;=" &amp; $A193, DataRegularSeason20242025!$E$3:$E$1315, D$1)</f>
        <v>41</v>
      </c>
      <c r="E193" s="2">
        <f>SUMIFS(DataRegularSeason20242025!$AA$3:$AA$1315,DataRegularSeason20242025!$B$3:$B$1315, "&lt;=" &amp; $A193, DataRegularSeason20242025!$D$3:$D$1315, E$1)+SUMIFS(DataRegularSeason20242025!$AB$3:$AB$1315,DataRegularSeason20242025!$B$3:$B$1315, "&lt;=" &amp; $A193, DataRegularSeason20242025!$E$3:$E$1315, E$1)</f>
        <v>64</v>
      </c>
      <c r="F193" s="2">
        <f>SUMIFS(DataRegularSeason20242025!$AA$3:$AA$1315,DataRegularSeason20242025!$B$3:$B$1315, "&lt;=" &amp; $A193, DataRegularSeason20242025!$D$3:$D$1315, F$1)+SUMIFS(DataRegularSeason20242025!$AB$3:$AB$1315,DataRegularSeason20242025!$B$3:$B$1315, "&lt;=" &amp; $A193, DataRegularSeason20242025!$E$3:$E$1315, F$1)</f>
        <v>55</v>
      </c>
      <c r="G193" s="2">
        <f>SUMIFS(DataRegularSeason20242025!$AA$3:$AA$1315,DataRegularSeason20242025!$B$3:$B$1315, "&lt;=" &amp; $A193, DataRegularSeason20242025!$D$3:$D$1315, G$1)+SUMIFS(DataRegularSeason20242025!$AB$3:$AB$1315,DataRegularSeason20242025!$B$3:$B$1315, "&lt;=" &amp; $A193, DataRegularSeason20242025!$E$3:$E$1315, G$1)</f>
        <v>55</v>
      </c>
      <c r="H193" s="2">
        <f>SUMIFS(DataRegularSeason20242025!$AA$3:$AA$1315,DataRegularSeason20242025!$B$3:$B$1315, "&lt;=" &amp; $A193, DataRegularSeason20242025!$D$3:$D$1315, H$1)+SUMIFS(DataRegularSeason20242025!$AB$3:$AB$1315,DataRegularSeason20242025!$B$3:$B$1315, "&lt;=" &amp; $A193, DataRegularSeason20242025!$E$3:$E$1315, H$1)</f>
        <v>35</v>
      </c>
      <c r="I193" s="2">
        <f>SUMIFS(DataRegularSeason20242025!$AA$3:$AA$1315,DataRegularSeason20242025!$B$3:$B$1315, "&lt;=" &amp; $A193, DataRegularSeason20242025!$D$3:$D$1315, I$1)+SUMIFS(DataRegularSeason20242025!$AB$3:$AB$1315,DataRegularSeason20242025!$B$3:$B$1315, "&lt;=" &amp; $A193, DataRegularSeason20242025!$E$3:$E$1315, I$1)</f>
        <v>58</v>
      </c>
      <c r="J193" s="2">
        <f>SUMIFS(DataRegularSeason20242025!$AA$3:$AA$1315,DataRegularSeason20242025!$B$3:$B$1315, "&lt;=" &amp; $A193, DataRegularSeason20242025!$D$3:$D$1315, J$1)+SUMIFS(DataRegularSeason20242025!$AB$3:$AB$1315,DataRegularSeason20242025!$B$3:$B$1315, "&lt;=" &amp; $A193, DataRegularSeason20242025!$E$3:$E$1315, J$1)</f>
        <v>63</v>
      </c>
      <c r="K193" s="2">
        <f>SUMIFS(DataRegularSeason20242025!$AA$3:$AA$1315,DataRegularSeason20242025!$B$3:$B$1315, "&lt;=" &amp; $A193, DataRegularSeason20242025!$D$3:$D$1315, K$1)+SUMIFS(DataRegularSeason20242025!$AB$3:$AB$1315,DataRegularSeason20242025!$B$3:$B$1315, "&lt;=" &amp; $A193, DataRegularSeason20242025!$E$3:$E$1315, K$1)</f>
        <v>51</v>
      </c>
      <c r="L193" s="2">
        <f>SUMIFS(DataRegularSeason20242025!$AA$3:$AA$1315,DataRegularSeason20242025!$B$3:$B$1315, "&lt;=" &amp; $A193, DataRegularSeason20242025!$D$3:$D$1315, L$1)+SUMIFS(DataRegularSeason20242025!$AB$3:$AB$1315,DataRegularSeason20242025!$B$3:$B$1315, "&lt;=" &amp; $A193, DataRegularSeason20242025!$E$3:$E$1315, L$1)</f>
        <v>65</v>
      </c>
      <c r="M193" s="2">
        <f>SUMIFS(DataRegularSeason20242025!$AA$3:$AA$1315,DataRegularSeason20242025!$B$3:$B$1315, "&lt;=" &amp; $A193, DataRegularSeason20242025!$D$3:$D$1315, M$1)+SUMIFS(DataRegularSeason20242025!$AB$3:$AB$1315,DataRegularSeason20242025!$B$3:$B$1315, "&lt;=" &amp; $A193, DataRegularSeason20242025!$E$3:$E$1315, M$1)</f>
        <v>59</v>
      </c>
      <c r="N193" s="2">
        <f>SUMIFS(DataRegularSeason20242025!$AA$3:$AA$1315,DataRegularSeason20242025!$B$3:$B$1315, "&lt;=" &amp; $A193, DataRegularSeason20242025!$D$3:$D$1315, N$1)+SUMIFS(DataRegularSeason20242025!$AB$3:$AB$1315,DataRegularSeason20242025!$B$3:$B$1315, "&lt;=" &amp; $A193, DataRegularSeason20242025!$E$3:$E$1315, N$1)</f>
        <v>58</v>
      </c>
      <c r="O193" s="2">
        <f>SUMIFS(DataRegularSeason20242025!$AA$3:$AA$1315,DataRegularSeason20242025!$B$3:$B$1315, "&lt;=" &amp; $A193, DataRegularSeason20242025!$D$3:$D$1315, O$1)+SUMIFS(DataRegularSeason20242025!$AB$3:$AB$1315,DataRegularSeason20242025!$B$3:$B$1315, "&lt;=" &amp; $A193, DataRegularSeason20242025!$E$3:$E$1315, O$1)</f>
        <v>60</v>
      </c>
      <c r="P193" s="2">
        <f>SUMIFS(DataRegularSeason20242025!$AA$3:$AA$1315,DataRegularSeason20242025!$B$3:$B$1315, "&lt;=" &amp; $A193, DataRegularSeason20242025!$D$3:$D$1315, P$1)+SUMIFS(DataRegularSeason20242025!$AB$3:$AB$1315,DataRegularSeason20242025!$B$3:$B$1315, "&lt;=" &amp; $A193, DataRegularSeason20242025!$E$3:$E$1315, P$1)</f>
        <v>53</v>
      </c>
      <c r="Q193" s="2">
        <f>SUMIFS(DataRegularSeason20242025!$AA$3:$AA$1315,DataRegularSeason20242025!$B$3:$B$1315, "&lt;=" &amp; $A193, DataRegularSeason20242025!$D$3:$D$1315, Q$1)+SUMIFS(DataRegularSeason20242025!$AB$3:$AB$1315,DataRegularSeason20242025!$B$3:$B$1315, "&lt;=" &amp; $A193, DataRegularSeason20242025!$E$3:$E$1315, Q$1)</f>
        <v>62</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49</v>
      </c>
      <c r="T193" s="2">
        <f>SUMIFS(DataRegularSeason20242025!$AA$3:$AA$1315,DataRegularSeason20242025!$B$3:$B$1315, "&lt;=" &amp; $A193, DataRegularSeason20242025!$D$3:$D$1315, T$1)+SUMIFS(DataRegularSeason20242025!$AB$3:$AB$1315,DataRegularSeason20242025!$B$3:$B$1315, "&lt;=" &amp; $A193, DataRegularSeason20242025!$E$3:$E$1315, T$1)</f>
        <v>52</v>
      </c>
      <c r="U193" s="2">
        <f>SUMIFS(DataRegularSeason20242025!$AA$3:$AA$1315,DataRegularSeason20242025!$B$3:$B$1315, "&lt;=" &amp; $A193, DataRegularSeason20242025!$D$3:$D$1315, U$1)+SUMIFS(DataRegularSeason20242025!$AB$3:$AB$1315,DataRegularSeason20242025!$B$3:$B$1315, "&lt;=" &amp; $A193, DataRegularSeason20242025!$E$3:$E$1315, U$1)</f>
        <v>54</v>
      </c>
      <c r="V193" s="2">
        <f>SUMIFS(DataRegularSeason20242025!$AA$3:$AA$1315,DataRegularSeason20242025!$B$3:$B$1315, "&lt;=" &amp; $A193, DataRegularSeason20242025!$D$3:$D$1315, V$1)+SUMIFS(DataRegularSeason20242025!$AB$3:$AB$1315,DataRegularSeason20242025!$B$3:$B$1315, "&lt;=" &amp; $A193, DataRegularSeason20242025!$E$3:$E$1315, V$1)</f>
        <v>50</v>
      </c>
      <c r="W193" s="2">
        <f>SUMIFS(DataRegularSeason20242025!$AA$3:$AA$1315,DataRegularSeason20242025!$B$3:$B$1315, "&lt;=" &amp; $A193, DataRegularSeason20242025!$D$3:$D$1315, W$1)+SUMIFS(DataRegularSeason20242025!$AB$3:$AB$1315,DataRegularSeason20242025!$B$3:$B$1315, "&lt;=" &amp; $A193, DataRegularSeason20242025!$E$3:$E$1315, W$1)</f>
        <v>48</v>
      </c>
      <c r="X193" s="2">
        <f>SUMIFS(DataRegularSeason20242025!$AA$3:$AA$1315,DataRegularSeason20242025!$B$3:$B$1315, "&lt;=" &amp; $A193, DataRegularSeason20242025!$D$3:$D$1315, X$1)+SUMIFS(DataRegularSeason20242025!$AB$3:$AB$1315,DataRegularSeason20242025!$B$3:$B$1315, "&lt;=" &amp; $A193, DataRegularSeason20242025!$E$3:$E$1315, X$1)</f>
        <v>47</v>
      </c>
      <c r="Y193" s="2">
        <f>SUMIFS(DataRegularSeason20242025!$AA$3:$AA$1315,DataRegularSeason20242025!$B$3:$B$1315, "&lt;=" &amp; $A193, DataRegularSeason20242025!$D$3:$D$1315, Y$1)+SUMIFS(DataRegularSeason20242025!$AB$3:$AB$1315,DataRegularSeason20242025!$B$3:$B$1315, "&lt;=" &amp; $A193, DataRegularSeason20242025!$E$3:$E$1315, Y$1)</f>
        <v>34</v>
      </c>
      <c r="Z193" s="2">
        <f>SUMIFS(DataRegularSeason20242025!$AA$3:$AA$1315,DataRegularSeason20242025!$B$3:$B$1315, "&lt;=" &amp; $A193, DataRegularSeason20242025!$D$3:$D$1315, Z$1)+SUMIFS(DataRegularSeason20242025!$AB$3:$AB$1315,DataRegularSeason20242025!$B$3:$B$1315, "&lt;=" &amp; $A193, DataRegularSeason20242025!$E$3:$E$1315, Z$1)</f>
        <v>50</v>
      </c>
      <c r="AA193" s="2">
        <f>SUMIFS(DataRegularSeason20242025!$AA$3:$AA$1315,DataRegularSeason20242025!$B$3:$B$1315, "&lt;=" &amp; $A193, DataRegularSeason20242025!$D$3:$D$1315, AA$1)+SUMIFS(DataRegularSeason20242025!$AB$3:$AB$1315,DataRegularSeason20242025!$B$3:$B$1315, "&lt;=" &amp; $A193, DataRegularSeason20242025!$E$3:$E$1315, AA$1)</f>
        <v>55</v>
      </c>
      <c r="AB193" s="2">
        <f>SUMIFS(DataRegularSeason20242025!$AA$3:$AA$1315,DataRegularSeason20242025!$B$3:$B$1315, "&lt;=" &amp; $A193, DataRegularSeason20242025!$D$3:$D$1315, AB$1)+SUMIFS(DataRegularSeason20242025!$AB$3:$AB$1315,DataRegularSeason20242025!$B$3:$B$1315, "&lt;=" &amp; $A193, DataRegularSeason20242025!$E$3:$E$1315, AB$1)</f>
        <v>62</v>
      </c>
      <c r="AC193" s="2">
        <f>SUMIFS(DataRegularSeason20242025!$AA$3:$AA$1315,DataRegularSeason20242025!$B$3:$B$1315, "&lt;=" &amp; $A193, DataRegularSeason20242025!$D$3:$D$1315, AC$1)+SUMIFS(DataRegularSeason20242025!$AB$3:$AB$1315,DataRegularSeason20242025!$B$3:$B$1315, "&lt;=" &amp; $A193, DataRegularSeason20242025!$E$3:$E$1315, AC$1)</f>
        <v>49</v>
      </c>
      <c r="AD193" s="2">
        <f>SUMIFS(DataRegularSeason20242025!$AA$3:$AA$1315,DataRegularSeason20242025!$B$3:$B$1315, "&lt;=" &amp; $A193, DataRegularSeason20242025!$D$3:$D$1315, AD$1)+SUMIFS(DataRegularSeason20242025!$AB$3:$AB$1315,DataRegularSeason20242025!$B$3:$B$1315, "&lt;=" &amp; $A193, DataRegularSeason20242025!$E$3:$E$1315, AD$1)</f>
        <v>50</v>
      </c>
      <c r="AE193" s="2">
        <f>SUMIFS(DataRegularSeason20242025!$AA$3:$AA$1315,DataRegularSeason20242025!$B$3:$B$1315, "&lt;=" &amp; $A193, DataRegularSeason20242025!$D$3:$D$1315, AE$1)+SUMIFS(DataRegularSeason20242025!$AB$3:$AB$1315,DataRegularSeason20242025!$B$3:$B$1315, "&lt;=" &amp; $A193, DataRegularSeason20242025!$E$3:$E$1315, AE$1)</f>
        <v>64</v>
      </c>
      <c r="AF193" s="2">
        <f>SUMIFS(DataRegularSeason20242025!$AA$3:$AA$1315,DataRegularSeason20242025!$B$3:$B$1315, "&lt;=" &amp; $A193, DataRegularSeason20242025!$D$3:$D$1315, AF$1)+SUMIFS(DataRegularSeason20242025!$AB$3:$AB$1315,DataRegularSeason20242025!$B$3:$B$1315, "&lt;=" &amp; $A193, DataRegularSeason20242025!$E$3:$E$1315, AF$1)</f>
        <v>69</v>
      </c>
      <c r="AG193" s="2">
        <f>SUMIFS(DataRegularSeason20242025!$AA$3:$AA$1315,DataRegularSeason20242025!$B$3:$B$1315, "&lt;=" &amp; $A193, DataRegularSeason20242025!$D$3:$D$1315, AG$1)+SUMIFS(DataRegularSeason20242025!$AB$3:$AB$1315,DataRegularSeason20242025!$B$3:$B$1315, "&lt;=" &amp; $A193, DataRegularSeason20242025!$E$3:$E$1315, AG$1)</f>
        <v>71</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46</v>
      </c>
      <c r="C194" s="2">
        <f>SUMIFS(DataRegularSeason20242025!$AA$3:$AA$1315,DataRegularSeason20242025!$B$3:$B$1315, "&lt;=" &amp; $A194, DataRegularSeason20242025!$D$3:$D$1315, C$1)+SUMIFS(DataRegularSeason20242025!$AB$3:$AB$1315,DataRegularSeason20242025!$B$3:$B$1315, "&lt;=" &amp; $A194, DataRegularSeason20242025!$E$3:$E$1315, C$1)</f>
        <v>56</v>
      </c>
      <c r="D194" s="2">
        <f>SUMIFS(DataRegularSeason20242025!$AA$3:$AA$1315,DataRegularSeason20242025!$B$3:$B$1315, "&lt;=" &amp; $A194, DataRegularSeason20242025!$D$3:$D$1315, D$1)+SUMIFS(DataRegularSeason20242025!$AB$3:$AB$1315,DataRegularSeason20242025!$B$3:$B$1315, "&lt;=" &amp; $A194, DataRegularSeason20242025!$E$3:$E$1315, D$1)</f>
        <v>41</v>
      </c>
      <c r="E194" s="2">
        <f>SUMIFS(DataRegularSeason20242025!$AA$3:$AA$1315,DataRegularSeason20242025!$B$3:$B$1315, "&lt;=" &amp; $A194, DataRegularSeason20242025!$D$3:$D$1315, E$1)+SUMIFS(DataRegularSeason20242025!$AB$3:$AB$1315,DataRegularSeason20242025!$B$3:$B$1315, "&lt;=" &amp; $A194, DataRegularSeason20242025!$E$3:$E$1315, E$1)</f>
        <v>64</v>
      </c>
      <c r="F194" s="2">
        <f>SUMIFS(DataRegularSeason20242025!$AA$3:$AA$1315,DataRegularSeason20242025!$B$3:$B$1315, "&lt;=" &amp; $A194, DataRegularSeason20242025!$D$3:$D$1315, F$1)+SUMIFS(DataRegularSeason20242025!$AB$3:$AB$1315,DataRegularSeason20242025!$B$3:$B$1315, "&lt;=" &amp; $A194, DataRegularSeason20242025!$E$3:$E$1315, F$1)</f>
        <v>55</v>
      </c>
      <c r="G194" s="2">
        <f>SUMIFS(DataRegularSeason20242025!$AA$3:$AA$1315,DataRegularSeason20242025!$B$3:$B$1315, "&lt;=" &amp; $A194, DataRegularSeason20242025!$D$3:$D$1315, G$1)+SUMIFS(DataRegularSeason20242025!$AB$3:$AB$1315,DataRegularSeason20242025!$B$3:$B$1315, "&lt;=" &amp; $A194, DataRegularSeason20242025!$E$3:$E$1315, G$1)</f>
        <v>55</v>
      </c>
      <c r="H194" s="2">
        <f>SUMIFS(DataRegularSeason20242025!$AA$3:$AA$1315,DataRegularSeason20242025!$B$3:$B$1315, "&lt;=" &amp; $A194, DataRegularSeason20242025!$D$3:$D$1315, H$1)+SUMIFS(DataRegularSeason20242025!$AB$3:$AB$1315,DataRegularSeason20242025!$B$3:$B$1315, "&lt;=" &amp; $A194, DataRegularSeason20242025!$E$3:$E$1315, H$1)</f>
        <v>35</v>
      </c>
      <c r="I194" s="2">
        <f>SUMIFS(DataRegularSeason20242025!$AA$3:$AA$1315,DataRegularSeason20242025!$B$3:$B$1315, "&lt;=" &amp; $A194, DataRegularSeason20242025!$D$3:$D$1315, I$1)+SUMIFS(DataRegularSeason20242025!$AB$3:$AB$1315,DataRegularSeason20242025!$B$3:$B$1315, "&lt;=" &amp; $A194, DataRegularSeason20242025!$E$3:$E$1315, I$1)</f>
        <v>58</v>
      </c>
      <c r="J194" s="2">
        <f>SUMIFS(DataRegularSeason20242025!$AA$3:$AA$1315,DataRegularSeason20242025!$B$3:$B$1315, "&lt;=" &amp; $A194, DataRegularSeason20242025!$D$3:$D$1315, J$1)+SUMIFS(DataRegularSeason20242025!$AB$3:$AB$1315,DataRegularSeason20242025!$B$3:$B$1315, "&lt;=" &amp; $A194, DataRegularSeason20242025!$E$3:$E$1315, J$1)</f>
        <v>63</v>
      </c>
      <c r="K194" s="2">
        <f>SUMIFS(DataRegularSeason20242025!$AA$3:$AA$1315,DataRegularSeason20242025!$B$3:$B$1315, "&lt;=" &amp; $A194, DataRegularSeason20242025!$D$3:$D$1315, K$1)+SUMIFS(DataRegularSeason20242025!$AB$3:$AB$1315,DataRegularSeason20242025!$B$3:$B$1315, "&lt;=" &amp; $A194, DataRegularSeason20242025!$E$3:$E$1315, K$1)</f>
        <v>51</v>
      </c>
      <c r="L194" s="2">
        <f>SUMIFS(DataRegularSeason20242025!$AA$3:$AA$1315,DataRegularSeason20242025!$B$3:$B$1315, "&lt;=" &amp; $A194, DataRegularSeason20242025!$D$3:$D$1315, L$1)+SUMIFS(DataRegularSeason20242025!$AB$3:$AB$1315,DataRegularSeason20242025!$B$3:$B$1315, "&lt;=" &amp; $A194, DataRegularSeason20242025!$E$3:$E$1315, L$1)</f>
        <v>65</v>
      </c>
      <c r="M194" s="2">
        <f>SUMIFS(DataRegularSeason20242025!$AA$3:$AA$1315,DataRegularSeason20242025!$B$3:$B$1315, "&lt;=" &amp; $A194, DataRegularSeason20242025!$D$3:$D$1315, M$1)+SUMIFS(DataRegularSeason20242025!$AB$3:$AB$1315,DataRegularSeason20242025!$B$3:$B$1315, "&lt;=" &amp; $A194, DataRegularSeason20242025!$E$3:$E$1315, M$1)</f>
        <v>59</v>
      </c>
      <c r="N194" s="2">
        <f>SUMIFS(DataRegularSeason20242025!$AA$3:$AA$1315,DataRegularSeason20242025!$B$3:$B$1315, "&lt;=" &amp; $A194, DataRegularSeason20242025!$D$3:$D$1315, N$1)+SUMIFS(DataRegularSeason20242025!$AB$3:$AB$1315,DataRegularSeason20242025!$B$3:$B$1315, "&lt;=" &amp; $A194, DataRegularSeason20242025!$E$3:$E$1315, N$1)</f>
        <v>58</v>
      </c>
      <c r="O194" s="2">
        <f>SUMIFS(DataRegularSeason20242025!$AA$3:$AA$1315,DataRegularSeason20242025!$B$3:$B$1315, "&lt;=" &amp; $A194, DataRegularSeason20242025!$D$3:$D$1315, O$1)+SUMIFS(DataRegularSeason20242025!$AB$3:$AB$1315,DataRegularSeason20242025!$B$3:$B$1315, "&lt;=" &amp; $A194, DataRegularSeason20242025!$E$3:$E$1315, O$1)</f>
        <v>60</v>
      </c>
      <c r="P194" s="2">
        <f>SUMIFS(DataRegularSeason20242025!$AA$3:$AA$1315,DataRegularSeason20242025!$B$3:$B$1315, "&lt;=" &amp; $A194, DataRegularSeason20242025!$D$3:$D$1315, P$1)+SUMIFS(DataRegularSeason20242025!$AB$3:$AB$1315,DataRegularSeason20242025!$B$3:$B$1315, "&lt;=" &amp; $A194, DataRegularSeason20242025!$E$3:$E$1315, P$1)</f>
        <v>53</v>
      </c>
      <c r="Q194" s="2">
        <f>SUMIFS(DataRegularSeason20242025!$AA$3:$AA$1315,DataRegularSeason20242025!$B$3:$B$1315, "&lt;=" &amp; $A194, DataRegularSeason20242025!$D$3:$D$1315, Q$1)+SUMIFS(DataRegularSeason20242025!$AB$3:$AB$1315,DataRegularSeason20242025!$B$3:$B$1315, "&lt;=" &amp; $A194, DataRegularSeason20242025!$E$3:$E$1315, Q$1)</f>
        <v>62</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49</v>
      </c>
      <c r="T194" s="2">
        <f>SUMIFS(DataRegularSeason20242025!$AA$3:$AA$1315,DataRegularSeason20242025!$B$3:$B$1315, "&lt;=" &amp; $A194, DataRegularSeason20242025!$D$3:$D$1315, T$1)+SUMIFS(DataRegularSeason20242025!$AB$3:$AB$1315,DataRegularSeason20242025!$B$3:$B$1315, "&lt;=" &amp; $A194, DataRegularSeason20242025!$E$3:$E$1315, T$1)</f>
        <v>52</v>
      </c>
      <c r="U194" s="2">
        <f>SUMIFS(DataRegularSeason20242025!$AA$3:$AA$1315,DataRegularSeason20242025!$B$3:$B$1315, "&lt;=" &amp; $A194, DataRegularSeason20242025!$D$3:$D$1315, U$1)+SUMIFS(DataRegularSeason20242025!$AB$3:$AB$1315,DataRegularSeason20242025!$B$3:$B$1315, "&lt;=" &amp; $A194, DataRegularSeason20242025!$E$3:$E$1315, U$1)</f>
        <v>54</v>
      </c>
      <c r="V194" s="2">
        <f>SUMIFS(DataRegularSeason20242025!$AA$3:$AA$1315,DataRegularSeason20242025!$B$3:$B$1315, "&lt;=" &amp; $A194, DataRegularSeason20242025!$D$3:$D$1315, V$1)+SUMIFS(DataRegularSeason20242025!$AB$3:$AB$1315,DataRegularSeason20242025!$B$3:$B$1315, "&lt;=" &amp; $A194, DataRegularSeason20242025!$E$3:$E$1315, V$1)</f>
        <v>50</v>
      </c>
      <c r="W194" s="2">
        <f>SUMIFS(DataRegularSeason20242025!$AA$3:$AA$1315,DataRegularSeason20242025!$B$3:$B$1315, "&lt;=" &amp; $A194, DataRegularSeason20242025!$D$3:$D$1315, W$1)+SUMIFS(DataRegularSeason20242025!$AB$3:$AB$1315,DataRegularSeason20242025!$B$3:$B$1315, "&lt;=" &amp; $A194, DataRegularSeason20242025!$E$3:$E$1315, W$1)</f>
        <v>48</v>
      </c>
      <c r="X194" s="2">
        <f>SUMIFS(DataRegularSeason20242025!$AA$3:$AA$1315,DataRegularSeason20242025!$B$3:$B$1315, "&lt;=" &amp; $A194, DataRegularSeason20242025!$D$3:$D$1315, X$1)+SUMIFS(DataRegularSeason20242025!$AB$3:$AB$1315,DataRegularSeason20242025!$B$3:$B$1315, "&lt;=" &amp; $A194, DataRegularSeason20242025!$E$3:$E$1315, X$1)</f>
        <v>47</v>
      </c>
      <c r="Y194" s="2">
        <f>SUMIFS(DataRegularSeason20242025!$AA$3:$AA$1315,DataRegularSeason20242025!$B$3:$B$1315, "&lt;=" &amp; $A194, DataRegularSeason20242025!$D$3:$D$1315, Y$1)+SUMIFS(DataRegularSeason20242025!$AB$3:$AB$1315,DataRegularSeason20242025!$B$3:$B$1315, "&lt;=" &amp; $A194, DataRegularSeason20242025!$E$3:$E$1315, Y$1)</f>
        <v>34</v>
      </c>
      <c r="Z194" s="2">
        <f>SUMIFS(DataRegularSeason20242025!$AA$3:$AA$1315,DataRegularSeason20242025!$B$3:$B$1315, "&lt;=" &amp; $A194, DataRegularSeason20242025!$D$3:$D$1315, Z$1)+SUMIFS(DataRegularSeason20242025!$AB$3:$AB$1315,DataRegularSeason20242025!$B$3:$B$1315, "&lt;=" &amp; $A194, DataRegularSeason20242025!$E$3:$E$1315, Z$1)</f>
        <v>50</v>
      </c>
      <c r="AA194" s="2">
        <f>SUMIFS(DataRegularSeason20242025!$AA$3:$AA$1315,DataRegularSeason20242025!$B$3:$B$1315, "&lt;=" &amp; $A194, DataRegularSeason20242025!$D$3:$D$1315, AA$1)+SUMIFS(DataRegularSeason20242025!$AB$3:$AB$1315,DataRegularSeason20242025!$B$3:$B$1315, "&lt;=" &amp; $A194, DataRegularSeason20242025!$E$3:$E$1315, AA$1)</f>
        <v>55</v>
      </c>
      <c r="AB194" s="2">
        <f>SUMIFS(DataRegularSeason20242025!$AA$3:$AA$1315,DataRegularSeason20242025!$B$3:$B$1315, "&lt;=" &amp; $A194, DataRegularSeason20242025!$D$3:$D$1315, AB$1)+SUMIFS(DataRegularSeason20242025!$AB$3:$AB$1315,DataRegularSeason20242025!$B$3:$B$1315, "&lt;=" &amp; $A194, DataRegularSeason20242025!$E$3:$E$1315, AB$1)</f>
        <v>62</v>
      </c>
      <c r="AC194" s="2">
        <f>SUMIFS(DataRegularSeason20242025!$AA$3:$AA$1315,DataRegularSeason20242025!$B$3:$B$1315, "&lt;=" &amp; $A194, DataRegularSeason20242025!$D$3:$D$1315, AC$1)+SUMIFS(DataRegularSeason20242025!$AB$3:$AB$1315,DataRegularSeason20242025!$B$3:$B$1315, "&lt;=" &amp; $A194, DataRegularSeason20242025!$E$3:$E$1315, AC$1)</f>
        <v>49</v>
      </c>
      <c r="AD194" s="2">
        <f>SUMIFS(DataRegularSeason20242025!$AA$3:$AA$1315,DataRegularSeason20242025!$B$3:$B$1315, "&lt;=" &amp; $A194, DataRegularSeason20242025!$D$3:$D$1315, AD$1)+SUMIFS(DataRegularSeason20242025!$AB$3:$AB$1315,DataRegularSeason20242025!$B$3:$B$1315, "&lt;=" &amp; $A194, DataRegularSeason20242025!$E$3:$E$1315, AD$1)</f>
        <v>50</v>
      </c>
      <c r="AE194" s="2">
        <f>SUMIFS(DataRegularSeason20242025!$AA$3:$AA$1315,DataRegularSeason20242025!$B$3:$B$1315, "&lt;=" &amp; $A194, DataRegularSeason20242025!$D$3:$D$1315, AE$1)+SUMIFS(DataRegularSeason20242025!$AB$3:$AB$1315,DataRegularSeason20242025!$B$3:$B$1315, "&lt;=" &amp; $A194, DataRegularSeason20242025!$E$3:$E$1315, AE$1)</f>
        <v>64</v>
      </c>
      <c r="AF194" s="2">
        <f>SUMIFS(DataRegularSeason20242025!$AA$3:$AA$1315,DataRegularSeason20242025!$B$3:$B$1315, "&lt;=" &amp; $A194, DataRegularSeason20242025!$D$3:$D$1315, AF$1)+SUMIFS(DataRegularSeason20242025!$AB$3:$AB$1315,DataRegularSeason20242025!$B$3:$B$1315, "&lt;=" &amp; $A194, DataRegularSeason20242025!$E$3:$E$1315, AF$1)</f>
        <v>69</v>
      </c>
      <c r="AG194" s="2">
        <f>SUMIFS(DataRegularSeason20242025!$AA$3:$AA$1315,DataRegularSeason20242025!$B$3:$B$1315, "&lt;=" &amp; $A194, DataRegularSeason20242025!$D$3:$D$1315, AG$1)+SUMIFS(DataRegularSeason20242025!$AB$3:$AB$1315,DataRegularSeason20242025!$B$3:$B$1315, "&lt;=" &amp; $A194, DataRegularSeason20242025!$E$3:$E$1315, AG$1)</f>
        <v>71</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46</v>
      </c>
      <c r="C195" s="2">
        <f>SUMIFS(DataRegularSeason20242025!$AA$3:$AA$1315,DataRegularSeason20242025!$B$3:$B$1315, "&lt;=" &amp; $A195, DataRegularSeason20242025!$D$3:$D$1315, C$1)+SUMIFS(DataRegularSeason20242025!$AB$3:$AB$1315,DataRegularSeason20242025!$B$3:$B$1315, "&lt;=" &amp; $A195, DataRegularSeason20242025!$E$3:$E$1315, C$1)</f>
        <v>56</v>
      </c>
      <c r="D195" s="2">
        <f>SUMIFS(DataRegularSeason20242025!$AA$3:$AA$1315,DataRegularSeason20242025!$B$3:$B$1315, "&lt;=" &amp; $A195, DataRegularSeason20242025!$D$3:$D$1315, D$1)+SUMIFS(DataRegularSeason20242025!$AB$3:$AB$1315,DataRegularSeason20242025!$B$3:$B$1315, "&lt;=" &amp; $A195, DataRegularSeason20242025!$E$3:$E$1315, D$1)</f>
        <v>41</v>
      </c>
      <c r="E195" s="2">
        <f>SUMIFS(DataRegularSeason20242025!$AA$3:$AA$1315,DataRegularSeason20242025!$B$3:$B$1315, "&lt;=" &amp; $A195, DataRegularSeason20242025!$D$3:$D$1315, E$1)+SUMIFS(DataRegularSeason20242025!$AB$3:$AB$1315,DataRegularSeason20242025!$B$3:$B$1315, "&lt;=" &amp; $A195, DataRegularSeason20242025!$E$3:$E$1315, E$1)</f>
        <v>64</v>
      </c>
      <c r="F195" s="2">
        <f>SUMIFS(DataRegularSeason20242025!$AA$3:$AA$1315,DataRegularSeason20242025!$B$3:$B$1315, "&lt;=" &amp; $A195, DataRegularSeason20242025!$D$3:$D$1315, F$1)+SUMIFS(DataRegularSeason20242025!$AB$3:$AB$1315,DataRegularSeason20242025!$B$3:$B$1315, "&lt;=" &amp; $A195, DataRegularSeason20242025!$E$3:$E$1315, F$1)</f>
        <v>55</v>
      </c>
      <c r="G195" s="2">
        <f>SUMIFS(DataRegularSeason20242025!$AA$3:$AA$1315,DataRegularSeason20242025!$B$3:$B$1315, "&lt;=" &amp; $A195, DataRegularSeason20242025!$D$3:$D$1315, G$1)+SUMIFS(DataRegularSeason20242025!$AB$3:$AB$1315,DataRegularSeason20242025!$B$3:$B$1315, "&lt;=" &amp; $A195, DataRegularSeason20242025!$E$3:$E$1315, G$1)</f>
        <v>55</v>
      </c>
      <c r="H195" s="2">
        <f>SUMIFS(DataRegularSeason20242025!$AA$3:$AA$1315,DataRegularSeason20242025!$B$3:$B$1315, "&lt;=" &amp; $A195, DataRegularSeason20242025!$D$3:$D$1315, H$1)+SUMIFS(DataRegularSeason20242025!$AB$3:$AB$1315,DataRegularSeason20242025!$B$3:$B$1315, "&lt;=" &amp; $A195, DataRegularSeason20242025!$E$3:$E$1315, H$1)</f>
        <v>35</v>
      </c>
      <c r="I195" s="2">
        <f>SUMIFS(DataRegularSeason20242025!$AA$3:$AA$1315,DataRegularSeason20242025!$B$3:$B$1315, "&lt;=" &amp; $A195, DataRegularSeason20242025!$D$3:$D$1315, I$1)+SUMIFS(DataRegularSeason20242025!$AB$3:$AB$1315,DataRegularSeason20242025!$B$3:$B$1315, "&lt;=" &amp; $A195, DataRegularSeason20242025!$E$3:$E$1315, I$1)</f>
        <v>58</v>
      </c>
      <c r="J195" s="2">
        <f>SUMIFS(DataRegularSeason20242025!$AA$3:$AA$1315,DataRegularSeason20242025!$B$3:$B$1315, "&lt;=" &amp; $A195, DataRegularSeason20242025!$D$3:$D$1315, J$1)+SUMIFS(DataRegularSeason20242025!$AB$3:$AB$1315,DataRegularSeason20242025!$B$3:$B$1315, "&lt;=" &amp; $A195, DataRegularSeason20242025!$E$3:$E$1315, J$1)</f>
        <v>63</v>
      </c>
      <c r="K195" s="2">
        <f>SUMIFS(DataRegularSeason20242025!$AA$3:$AA$1315,DataRegularSeason20242025!$B$3:$B$1315, "&lt;=" &amp; $A195, DataRegularSeason20242025!$D$3:$D$1315, K$1)+SUMIFS(DataRegularSeason20242025!$AB$3:$AB$1315,DataRegularSeason20242025!$B$3:$B$1315, "&lt;=" &amp; $A195, DataRegularSeason20242025!$E$3:$E$1315, K$1)</f>
        <v>51</v>
      </c>
      <c r="L195" s="2">
        <f>SUMIFS(DataRegularSeason20242025!$AA$3:$AA$1315,DataRegularSeason20242025!$B$3:$B$1315, "&lt;=" &amp; $A195, DataRegularSeason20242025!$D$3:$D$1315, L$1)+SUMIFS(DataRegularSeason20242025!$AB$3:$AB$1315,DataRegularSeason20242025!$B$3:$B$1315, "&lt;=" &amp; $A195, DataRegularSeason20242025!$E$3:$E$1315, L$1)</f>
        <v>65</v>
      </c>
      <c r="M195" s="2">
        <f>SUMIFS(DataRegularSeason20242025!$AA$3:$AA$1315,DataRegularSeason20242025!$B$3:$B$1315, "&lt;=" &amp; $A195, DataRegularSeason20242025!$D$3:$D$1315, M$1)+SUMIFS(DataRegularSeason20242025!$AB$3:$AB$1315,DataRegularSeason20242025!$B$3:$B$1315, "&lt;=" &amp; $A195, DataRegularSeason20242025!$E$3:$E$1315, M$1)</f>
        <v>59</v>
      </c>
      <c r="N195" s="2">
        <f>SUMIFS(DataRegularSeason20242025!$AA$3:$AA$1315,DataRegularSeason20242025!$B$3:$B$1315, "&lt;=" &amp; $A195, DataRegularSeason20242025!$D$3:$D$1315, N$1)+SUMIFS(DataRegularSeason20242025!$AB$3:$AB$1315,DataRegularSeason20242025!$B$3:$B$1315, "&lt;=" &amp; $A195, DataRegularSeason20242025!$E$3:$E$1315, N$1)</f>
        <v>58</v>
      </c>
      <c r="O195" s="2">
        <f>SUMIFS(DataRegularSeason20242025!$AA$3:$AA$1315,DataRegularSeason20242025!$B$3:$B$1315, "&lt;=" &amp; $A195, DataRegularSeason20242025!$D$3:$D$1315, O$1)+SUMIFS(DataRegularSeason20242025!$AB$3:$AB$1315,DataRegularSeason20242025!$B$3:$B$1315, "&lt;=" &amp; $A195, DataRegularSeason20242025!$E$3:$E$1315, O$1)</f>
        <v>60</v>
      </c>
      <c r="P195" s="2">
        <f>SUMIFS(DataRegularSeason20242025!$AA$3:$AA$1315,DataRegularSeason20242025!$B$3:$B$1315, "&lt;=" &amp; $A195, DataRegularSeason20242025!$D$3:$D$1315, P$1)+SUMIFS(DataRegularSeason20242025!$AB$3:$AB$1315,DataRegularSeason20242025!$B$3:$B$1315, "&lt;=" &amp; $A195, DataRegularSeason20242025!$E$3:$E$1315, P$1)</f>
        <v>53</v>
      </c>
      <c r="Q195" s="2">
        <f>SUMIFS(DataRegularSeason20242025!$AA$3:$AA$1315,DataRegularSeason20242025!$B$3:$B$1315, "&lt;=" &amp; $A195, DataRegularSeason20242025!$D$3:$D$1315, Q$1)+SUMIFS(DataRegularSeason20242025!$AB$3:$AB$1315,DataRegularSeason20242025!$B$3:$B$1315, "&lt;=" &amp; $A195, DataRegularSeason20242025!$E$3:$E$1315, Q$1)</f>
        <v>62</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49</v>
      </c>
      <c r="T195" s="2">
        <f>SUMIFS(DataRegularSeason20242025!$AA$3:$AA$1315,DataRegularSeason20242025!$B$3:$B$1315, "&lt;=" &amp; $A195, DataRegularSeason20242025!$D$3:$D$1315, T$1)+SUMIFS(DataRegularSeason20242025!$AB$3:$AB$1315,DataRegularSeason20242025!$B$3:$B$1315, "&lt;=" &amp; $A195, DataRegularSeason20242025!$E$3:$E$1315, T$1)</f>
        <v>52</v>
      </c>
      <c r="U195" s="2">
        <f>SUMIFS(DataRegularSeason20242025!$AA$3:$AA$1315,DataRegularSeason20242025!$B$3:$B$1315, "&lt;=" &amp; $A195, DataRegularSeason20242025!$D$3:$D$1315, U$1)+SUMIFS(DataRegularSeason20242025!$AB$3:$AB$1315,DataRegularSeason20242025!$B$3:$B$1315, "&lt;=" &amp; $A195, DataRegularSeason20242025!$E$3:$E$1315, U$1)</f>
        <v>54</v>
      </c>
      <c r="V195" s="2">
        <f>SUMIFS(DataRegularSeason20242025!$AA$3:$AA$1315,DataRegularSeason20242025!$B$3:$B$1315, "&lt;=" &amp; $A195, DataRegularSeason20242025!$D$3:$D$1315, V$1)+SUMIFS(DataRegularSeason20242025!$AB$3:$AB$1315,DataRegularSeason20242025!$B$3:$B$1315, "&lt;=" &amp; $A195, DataRegularSeason20242025!$E$3:$E$1315, V$1)</f>
        <v>50</v>
      </c>
      <c r="W195" s="2">
        <f>SUMIFS(DataRegularSeason20242025!$AA$3:$AA$1315,DataRegularSeason20242025!$B$3:$B$1315, "&lt;=" &amp; $A195, DataRegularSeason20242025!$D$3:$D$1315, W$1)+SUMIFS(DataRegularSeason20242025!$AB$3:$AB$1315,DataRegularSeason20242025!$B$3:$B$1315, "&lt;=" &amp; $A195, DataRegularSeason20242025!$E$3:$E$1315, W$1)</f>
        <v>48</v>
      </c>
      <c r="X195" s="2">
        <f>SUMIFS(DataRegularSeason20242025!$AA$3:$AA$1315,DataRegularSeason20242025!$B$3:$B$1315, "&lt;=" &amp; $A195, DataRegularSeason20242025!$D$3:$D$1315, X$1)+SUMIFS(DataRegularSeason20242025!$AB$3:$AB$1315,DataRegularSeason20242025!$B$3:$B$1315, "&lt;=" &amp; $A195, DataRegularSeason20242025!$E$3:$E$1315, X$1)</f>
        <v>47</v>
      </c>
      <c r="Y195" s="2">
        <f>SUMIFS(DataRegularSeason20242025!$AA$3:$AA$1315,DataRegularSeason20242025!$B$3:$B$1315, "&lt;=" &amp; $A195, DataRegularSeason20242025!$D$3:$D$1315, Y$1)+SUMIFS(DataRegularSeason20242025!$AB$3:$AB$1315,DataRegularSeason20242025!$B$3:$B$1315, "&lt;=" &amp; $A195, DataRegularSeason20242025!$E$3:$E$1315, Y$1)</f>
        <v>34</v>
      </c>
      <c r="Z195" s="2">
        <f>SUMIFS(DataRegularSeason20242025!$AA$3:$AA$1315,DataRegularSeason20242025!$B$3:$B$1315, "&lt;=" &amp; $A195, DataRegularSeason20242025!$D$3:$D$1315, Z$1)+SUMIFS(DataRegularSeason20242025!$AB$3:$AB$1315,DataRegularSeason20242025!$B$3:$B$1315, "&lt;=" &amp; $A195, DataRegularSeason20242025!$E$3:$E$1315, Z$1)</f>
        <v>50</v>
      </c>
      <c r="AA195" s="2">
        <f>SUMIFS(DataRegularSeason20242025!$AA$3:$AA$1315,DataRegularSeason20242025!$B$3:$B$1315, "&lt;=" &amp; $A195, DataRegularSeason20242025!$D$3:$D$1315, AA$1)+SUMIFS(DataRegularSeason20242025!$AB$3:$AB$1315,DataRegularSeason20242025!$B$3:$B$1315, "&lt;=" &amp; $A195, DataRegularSeason20242025!$E$3:$E$1315, AA$1)</f>
        <v>55</v>
      </c>
      <c r="AB195" s="2">
        <f>SUMIFS(DataRegularSeason20242025!$AA$3:$AA$1315,DataRegularSeason20242025!$B$3:$B$1315, "&lt;=" &amp; $A195, DataRegularSeason20242025!$D$3:$D$1315, AB$1)+SUMIFS(DataRegularSeason20242025!$AB$3:$AB$1315,DataRegularSeason20242025!$B$3:$B$1315, "&lt;=" &amp; $A195, DataRegularSeason20242025!$E$3:$E$1315, AB$1)</f>
        <v>62</v>
      </c>
      <c r="AC195" s="2">
        <f>SUMIFS(DataRegularSeason20242025!$AA$3:$AA$1315,DataRegularSeason20242025!$B$3:$B$1315, "&lt;=" &amp; $A195, DataRegularSeason20242025!$D$3:$D$1315, AC$1)+SUMIFS(DataRegularSeason20242025!$AB$3:$AB$1315,DataRegularSeason20242025!$B$3:$B$1315, "&lt;=" &amp; $A195, DataRegularSeason20242025!$E$3:$E$1315, AC$1)</f>
        <v>49</v>
      </c>
      <c r="AD195" s="2">
        <f>SUMIFS(DataRegularSeason20242025!$AA$3:$AA$1315,DataRegularSeason20242025!$B$3:$B$1315, "&lt;=" &amp; $A195, DataRegularSeason20242025!$D$3:$D$1315, AD$1)+SUMIFS(DataRegularSeason20242025!$AB$3:$AB$1315,DataRegularSeason20242025!$B$3:$B$1315, "&lt;=" &amp; $A195, DataRegularSeason20242025!$E$3:$E$1315, AD$1)</f>
        <v>50</v>
      </c>
      <c r="AE195" s="2">
        <f>SUMIFS(DataRegularSeason20242025!$AA$3:$AA$1315,DataRegularSeason20242025!$B$3:$B$1315, "&lt;=" &amp; $A195, DataRegularSeason20242025!$D$3:$D$1315, AE$1)+SUMIFS(DataRegularSeason20242025!$AB$3:$AB$1315,DataRegularSeason20242025!$B$3:$B$1315, "&lt;=" &amp; $A195, DataRegularSeason20242025!$E$3:$E$1315, AE$1)</f>
        <v>64</v>
      </c>
      <c r="AF195" s="2">
        <f>SUMIFS(DataRegularSeason20242025!$AA$3:$AA$1315,DataRegularSeason20242025!$B$3:$B$1315, "&lt;=" &amp; $A195, DataRegularSeason20242025!$D$3:$D$1315, AF$1)+SUMIFS(DataRegularSeason20242025!$AB$3:$AB$1315,DataRegularSeason20242025!$B$3:$B$1315, "&lt;=" &amp; $A195, DataRegularSeason20242025!$E$3:$E$1315, AF$1)</f>
        <v>69</v>
      </c>
      <c r="AG195" s="2">
        <f>SUMIFS(DataRegularSeason20242025!$AA$3:$AA$1315,DataRegularSeason20242025!$B$3:$B$1315, "&lt;=" &amp; $A195, DataRegularSeason20242025!$D$3:$D$1315, AG$1)+SUMIFS(DataRegularSeason20242025!$AB$3:$AB$1315,DataRegularSeason20242025!$B$3:$B$1315, "&lt;=" &amp; $A195, DataRegularSeason20242025!$E$3:$E$1315, AG$1)</f>
        <v>71</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46</v>
      </c>
      <c r="C196" s="2">
        <f>SUMIFS(DataRegularSeason20242025!$AA$3:$AA$1315,DataRegularSeason20242025!$B$3:$B$1315, "&lt;=" &amp; $A196, DataRegularSeason20242025!$D$3:$D$1315, C$1)+SUMIFS(DataRegularSeason20242025!$AB$3:$AB$1315,DataRegularSeason20242025!$B$3:$B$1315, "&lt;=" &amp; $A196, DataRegularSeason20242025!$E$3:$E$1315, C$1)</f>
        <v>56</v>
      </c>
      <c r="D196" s="2">
        <f>SUMIFS(DataRegularSeason20242025!$AA$3:$AA$1315,DataRegularSeason20242025!$B$3:$B$1315, "&lt;=" &amp; $A196, DataRegularSeason20242025!$D$3:$D$1315, D$1)+SUMIFS(DataRegularSeason20242025!$AB$3:$AB$1315,DataRegularSeason20242025!$B$3:$B$1315, "&lt;=" &amp; $A196, DataRegularSeason20242025!$E$3:$E$1315, D$1)</f>
        <v>41</v>
      </c>
      <c r="E196" s="2">
        <f>SUMIFS(DataRegularSeason20242025!$AA$3:$AA$1315,DataRegularSeason20242025!$B$3:$B$1315, "&lt;=" &amp; $A196, DataRegularSeason20242025!$D$3:$D$1315, E$1)+SUMIFS(DataRegularSeason20242025!$AB$3:$AB$1315,DataRegularSeason20242025!$B$3:$B$1315, "&lt;=" &amp; $A196, DataRegularSeason20242025!$E$3:$E$1315, E$1)</f>
        <v>64</v>
      </c>
      <c r="F196" s="2">
        <f>SUMIFS(DataRegularSeason20242025!$AA$3:$AA$1315,DataRegularSeason20242025!$B$3:$B$1315, "&lt;=" &amp; $A196, DataRegularSeason20242025!$D$3:$D$1315, F$1)+SUMIFS(DataRegularSeason20242025!$AB$3:$AB$1315,DataRegularSeason20242025!$B$3:$B$1315, "&lt;=" &amp; $A196, DataRegularSeason20242025!$E$3:$E$1315, F$1)</f>
        <v>55</v>
      </c>
      <c r="G196" s="2">
        <f>SUMIFS(DataRegularSeason20242025!$AA$3:$AA$1315,DataRegularSeason20242025!$B$3:$B$1315, "&lt;=" &amp; $A196, DataRegularSeason20242025!$D$3:$D$1315, G$1)+SUMIFS(DataRegularSeason20242025!$AB$3:$AB$1315,DataRegularSeason20242025!$B$3:$B$1315, "&lt;=" &amp; $A196, DataRegularSeason20242025!$E$3:$E$1315, G$1)</f>
        <v>55</v>
      </c>
      <c r="H196" s="2">
        <f>SUMIFS(DataRegularSeason20242025!$AA$3:$AA$1315,DataRegularSeason20242025!$B$3:$B$1315, "&lt;=" &amp; $A196, DataRegularSeason20242025!$D$3:$D$1315, H$1)+SUMIFS(DataRegularSeason20242025!$AB$3:$AB$1315,DataRegularSeason20242025!$B$3:$B$1315, "&lt;=" &amp; $A196, DataRegularSeason20242025!$E$3:$E$1315, H$1)</f>
        <v>35</v>
      </c>
      <c r="I196" s="2">
        <f>SUMIFS(DataRegularSeason20242025!$AA$3:$AA$1315,DataRegularSeason20242025!$B$3:$B$1315, "&lt;=" &amp; $A196, DataRegularSeason20242025!$D$3:$D$1315, I$1)+SUMIFS(DataRegularSeason20242025!$AB$3:$AB$1315,DataRegularSeason20242025!$B$3:$B$1315, "&lt;=" &amp; $A196, DataRegularSeason20242025!$E$3:$E$1315, I$1)</f>
        <v>58</v>
      </c>
      <c r="J196" s="2">
        <f>SUMIFS(DataRegularSeason20242025!$AA$3:$AA$1315,DataRegularSeason20242025!$B$3:$B$1315, "&lt;=" &amp; $A196, DataRegularSeason20242025!$D$3:$D$1315, J$1)+SUMIFS(DataRegularSeason20242025!$AB$3:$AB$1315,DataRegularSeason20242025!$B$3:$B$1315, "&lt;=" &amp; $A196, DataRegularSeason20242025!$E$3:$E$1315, J$1)</f>
        <v>63</v>
      </c>
      <c r="K196" s="2">
        <f>SUMIFS(DataRegularSeason20242025!$AA$3:$AA$1315,DataRegularSeason20242025!$B$3:$B$1315, "&lt;=" &amp; $A196, DataRegularSeason20242025!$D$3:$D$1315, K$1)+SUMIFS(DataRegularSeason20242025!$AB$3:$AB$1315,DataRegularSeason20242025!$B$3:$B$1315, "&lt;=" &amp; $A196, DataRegularSeason20242025!$E$3:$E$1315, K$1)</f>
        <v>51</v>
      </c>
      <c r="L196" s="2">
        <f>SUMIFS(DataRegularSeason20242025!$AA$3:$AA$1315,DataRegularSeason20242025!$B$3:$B$1315, "&lt;=" &amp; $A196, DataRegularSeason20242025!$D$3:$D$1315, L$1)+SUMIFS(DataRegularSeason20242025!$AB$3:$AB$1315,DataRegularSeason20242025!$B$3:$B$1315, "&lt;=" &amp; $A196, DataRegularSeason20242025!$E$3:$E$1315, L$1)</f>
        <v>65</v>
      </c>
      <c r="M196" s="2">
        <f>SUMIFS(DataRegularSeason20242025!$AA$3:$AA$1315,DataRegularSeason20242025!$B$3:$B$1315, "&lt;=" &amp; $A196, DataRegularSeason20242025!$D$3:$D$1315, M$1)+SUMIFS(DataRegularSeason20242025!$AB$3:$AB$1315,DataRegularSeason20242025!$B$3:$B$1315, "&lt;=" &amp; $A196, DataRegularSeason20242025!$E$3:$E$1315, M$1)</f>
        <v>59</v>
      </c>
      <c r="N196" s="2">
        <f>SUMIFS(DataRegularSeason20242025!$AA$3:$AA$1315,DataRegularSeason20242025!$B$3:$B$1315, "&lt;=" &amp; $A196, DataRegularSeason20242025!$D$3:$D$1315, N$1)+SUMIFS(DataRegularSeason20242025!$AB$3:$AB$1315,DataRegularSeason20242025!$B$3:$B$1315, "&lt;=" &amp; $A196, DataRegularSeason20242025!$E$3:$E$1315, N$1)</f>
        <v>58</v>
      </c>
      <c r="O196" s="2">
        <f>SUMIFS(DataRegularSeason20242025!$AA$3:$AA$1315,DataRegularSeason20242025!$B$3:$B$1315, "&lt;=" &amp; $A196, DataRegularSeason20242025!$D$3:$D$1315, O$1)+SUMIFS(DataRegularSeason20242025!$AB$3:$AB$1315,DataRegularSeason20242025!$B$3:$B$1315, "&lt;=" &amp; $A196, DataRegularSeason20242025!$E$3:$E$1315, O$1)</f>
        <v>60</v>
      </c>
      <c r="P196" s="2">
        <f>SUMIFS(DataRegularSeason20242025!$AA$3:$AA$1315,DataRegularSeason20242025!$B$3:$B$1315, "&lt;=" &amp; $A196, DataRegularSeason20242025!$D$3:$D$1315, P$1)+SUMIFS(DataRegularSeason20242025!$AB$3:$AB$1315,DataRegularSeason20242025!$B$3:$B$1315, "&lt;=" &amp; $A196, DataRegularSeason20242025!$E$3:$E$1315, P$1)</f>
        <v>53</v>
      </c>
      <c r="Q196" s="2">
        <f>SUMIFS(DataRegularSeason20242025!$AA$3:$AA$1315,DataRegularSeason20242025!$B$3:$B$1315, "&lt;=" &amp; $A196, DataRegularSeason20242025!$D$3:$D$1315, Q$1)+SUMIFS(DataRegularSeason20242025!$AB$3:$AB$1315,DataRegularSeason20242025!$B$3:$B$1315, "&lt;=" &amp; $A196, DataRegularSeason20242025!$E$3:$E$1315, Q$1)</f>
        <v>62</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49</v>
      </c>
      <c r="T196" s="2">
        <f>SUMIFS(DataRegularSeason20242025!$AA$3:$AA$1315,DataRegularSeason20242025!$B$3:$B$1315, "&lt;=" &amp; $A196, DataRegularSeason20242025!$D$3:$D$1315, T$1)+SUMIFS(DataRegularSeason20242025!$AB$3:$AB$1315,DataRegularSeason20242025!$B$3:$B$1315, "&lt;=" &amp; $A196, DataRegularSeason20242025!$E$3:$E$1315, T$1)</f>
        <v>52</v>
      </c>
      <c r="U196" s="2">
        <f>SUMIFS(DataRegularSeason20242025!$AA$3:$AA$1315,DataRegularSeason20242025!$B$3:$B$1315, "&lt;=" &amp; $A196, DataRegularSeason20242025!$D$3:$D$1315, U$1)+SUMIFS(DataRegularSeason20242025!$AB$3:$AB$1315,DataRegularSeason20242025!$B$3:$B$1315, "&lt;=" &amp; $A196, DataRegularSeason20242025!$E$3:$E$1315, U$1)</f>
        <v>54</v>
      </c>
      <c r="V196" s="2">
        <f>SUMIFS(DataRegularSeason20242025!$AA$3:$AA$1315,DataRegularSeason20242025!$B$3:$B$1315, "&lt;=" &amp; $A196, DataRegularSeason20242025!$D$3:$D$1315, V$1)+SUMIFS(DataRegularSeason20242025!$AB$3:$AB$1315,DataRegularSeason20242025!$B$3:$B$1315, "&lt;=" &amp; $A196, DataRegularSeason20242025!$E$3:$E$1315, V$1)</f>
        <v>50</v>
      </c>
      <c r="W196" s="2">
        <f>SUMIFS(DataRegularSeason20242025!$AA$3:$AA$1315,DataRegularSeason20242025!$B$3:$B$1315, "&lt;=" &amp; $A196, DataRegularSeason20242025!$D$3:$D$1315, W$1)+SUMIFS(DataRegularSeason20242025!$AB$3:$AB$1315,DataRegularSeason20242025!$B$3:$B$1315, "&lt;=" &amp; $A196, DataRegularSeason20242025!$E$3:$E$1315, W$1)</f>
        <v>48</v>
      </c>
      <c r="X196" s="2">
        <f>SUMIFS(DataRegularSeason20242025!$AA$3:$AA$1315,DataRegularSeason20242025!$B$3:$B$1315, "&lt;=" &amp; $A196, DataRegularSeason20242025!$D$3:$D$1315, X$1)+SUMIFS(DataRegularSeason20242025!$AB$3:$AB$1315,DataRegularSeason20242025!$B$3:$B$1315, "&lt;=" &amp; $A196, DataRegularSeason20242025!$E$3:$E$1315, X$1)</f>
        <v>47</v>
      </c>
      <c r="Y196" s="2">
        <f>SUMIFS(DataRegularSeason20242025!$AA$3:$AA$1315,DataRegularSeason20242025!$B$3:$B$1315, "&lt;=" &amp; $A196, DataRegularSeason20242025!$D$3:$D$1315, Y$1)+SUMIFS(DataRegularSeason20242025!$AB$3:$AB$1315,DataRegularSeason20242025!$B$3:$B$1315, "&lt;=" &amp; $A196, DataRegularSeason20242025!$E$3:$E$1315, Y$1)</f>
        <v>34</v>
      </c>
      <c r="Z196" s="2">
        <f>SUMIFS(DataRegularSeason20242025!$AA$3:$AA$1315,DataRegularSeason20242025!$B$3:$B$1315, "&lt;=" &amp; $A196, DataRegularSeason20242025!$D$3:$D$1315, Z$1)+SUMIFS(DataRegularSeason20242025!$AB$3:$AB$1315,DataRegularSeason20242025!$B$3:$B$1315, "&lt;=" &amp; $A196, DataRegularSeason20242025!$E$3:$E$1315, Z$1)</f>
        <v>50</v>
      </c>
      <c r="AA196" s="2">
        <f>SUMIFS(DataRegularSeason20242025!$AA$3:$AA$1315,DataRegularSeason20242025!$B$3:$B$1315, "&lt;=" &amp; $A196, DataRegularSeason20242025!$D$3:$D$1315, AA$1)+SUMIFS(DataRegularSeason20242025!$AB$3:$AB$1315,DataRegularSeason20242025!$B$3:$B$1315, "&lt;=" &amp; $A196, DataRegularSeason20242025!$E$3:$E$1315, AA$1)</f>
        <v>55</v>
      </c>
      <c r="AB196" s="2">
        <f>SUMIFS(DataRegularSeason20242025!$AA$3:$AA$1315,DataRegularSeason20242025!$B$3:$B$1315, "&lt;=" &amp; $A196, DataRegularSeason20242025!$D$3:$D$1315, AB$1)+SUMIFS(DataRegularSeason20242025!$AB$3:$AB$1315,DataRegularSeason20242025!$B$3:$B$1315, "&lt;=" &amp; $A196, DataRegularSeason20242025!$E$3:$E$1315, AB$1)</f>
        <v>62</v>
      </c>
      <c r="AC196" s="2">
        <f>SUMIFS(DataRegularSeason20242025!$AA$3:$AA$1315,DataRegularSeason20242025!$B$3:$B$1315, "&lt;=" &amp; $A196, DataRegularSeason20242025!$D$3:$D$1315, AC$1)+SUMIFS(DataRegularSeason20242025!$AB$3:$AB$1315,DataRegularSeason20242025!$B$3:$B$1315, "&lt;=" &amp; $A196, DataRegularSeason20242025!$E$3:$E$1315, AC$1)</f>
        <v>49</v>
      </c>
      <c r="AD196" s="2">
        <f>SUMIFS(DataRegularSeason20242025!$AA$3:$AA$1315,DataRegularSeason20242025!$B$3:$B$1315, "&lt;=" &amp; $A196, DataRegularSeason20242025!$D$3:$D$1315, AD$1)+SUMIFS(DataRegularSeason20242025!$AB$3:$AB$1315,DataRegularSeason20242025!$B$3:$B$1315, "&lt;=" &amp; $A196, DataRegularSeason20242025!$E$3:$E$1315, AD$1)</f>
        <v>50</v>
      </c>
      <c r="AE196" s="2">
        <f>SUMIFS(DataRegularSeason20242025!$AA$3:$AA$1315,DataRegularSeason20242025!$B$3:$B$1315, "&lt;=" &amp; $A196, DataRegularSeason20242025!$D$3:$D$1315, AE$1)+SUMIFS(DataRegularSeason20242025!$AB$3:$AB$1315,DataRegularSeason20242025!$B$3:$B$1315, "&lt;=" &amp; $A196, DataRegularSeason20242025!$E$3:$E$1315, AE$1)</f>
        <v>64</v>
      </c>
      <c r="AF196" s="2">
        <f>SUMIFS(DataRegularSeason20242025!$AA$3:$AA$1315,DataRegularSeason20242025!$B$3:$B$1315, "&lt;=" &amp; $A196, DataRegularSeason20242025!$D$3:$D$1315, AF$1)+SUMIFS(DataRegularSeason20242025!$AB$3:$AB$1315,DataRegularSeason20242025!$B$3:$B$1315, "&lt;=" &amp; $A196, DataRegularSeason20242025!$E$3:$E$1315, AF$1)</f>
        <v>69</v>
      </c>
      <c r="AG196" s="2">
        <f>SUMIFS(DataRegularSeason20242025!$AA$3:$AA$1315,DataRegularSeason20242025!$B$3:$B$1315, "&lt;=" &amp; $A196, DataRegularSeason20242025!$D$3:$D$1315, AG$1)+SUMIFS(DataRegularSeason20242025!$AB$3:$AB$1315,DataRegularSeason20242025!$B$3:$B$1315, "&lt;=" &amp; $A196, DataRegularSeason20242025!$E$3:$E$1315, AG$1)</f>
        <v>71</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46</v>
      </c>
      <c r="C197" s="2">
        <f>SUMIFS(DataRegularSeason20242025!$AA$3:$AA$1315,DataRegularSeason20242025!$B$3:$B$1315, "&lt;=" &amp; $A197, DataRegularSeason20242025!$D$3:$D$1315, C$1)+SUMIFS(DataRegularSeason20242025!$AB$3:$AB$1315,DataRegularSeason20242025!$B$3:$B$1315, "&lt;=" &amp; $A197, DataRegularSeason20242025!$E$3:$E$1315, C$1)</f>
        <v>56</v>
      </c>
      <c r="D197" s="2">
        <f>SUMIFS(DataRegularSeason20242025!$AA$3:$AA$1315,DataRegularSeason20242025!$B$3:$B$1315, "&lt;=" &amp; $A197, DataRegularSeason20242025!$D$3:$D$1315, D$1)+SUMIFS(DataRegularSeason20242025!$AB$3:$AB$1315,DataRegularSeason20242025!$B$3:$B$1315, "&lt;=" &amp; $A197, DataRegularSeason20242025!$E$3:$E$1315, D$1)</f>
        <v>41</v>
      </c>
      <c r="E197" s="2">
        <f>SUMIFS(DataRegularSeason20242025!$AA$3:$AA$1315,DataRegularSeason20242025!$B$3:$B$1315, "&lt;=" &amp; $A197, DataRegularSeason20242025!$D$3:$D$1315, E$1)+SUMIFS(DataRegularSeason20242025!$AB$3:$AB$1315,DataRegularSeason20242025!$B$3:$B$1315, "&lt;=" &amp; $A197, DataRegularSeason20242025!$E$3:$E$1315, E$1)</f>
        <v>64</v>
      </c>
      <c r="F197" s="2">
        <f>SUMIFS(DataRegularSeason20242025!$AA$3:$AA$1315,DataRegularSeason20242025!$B$3:$B$1315, "&lt;=" &amp; $A197, DataRegularSeason20242025!$D$3:$D$1315, F$1)+SUMIFS(DataRegularSeason20242025!$AB$3:$AB$1315,DataRegularSeason20242025!$B$3:$B$1315, "&lt;=" &amp; $A197, DataRegularSeason20242025!$E$3:$E$1315, F$1)</f>
        <v>55</v>
      </c>
      <c r="G197" s="2">
        <f>SUMIFS(DataRegularSeason20242025!$AA$3:$AA$1315,DataRegularSeason20242025!$B$3:$B$1315, "&lt;=" &amp; $A197, DataRegularSeason20242025!$D$3:$D$1315, G$1)+SUMIFS(DataRegularSeason20242025!$AB$3:$AB$1315,DataRegularSeason20242025!$B$3:$B$1315, "&lt;=" &amp; $A197, DataRegularSeason20242025!$E$3:$E$1315, G$1)</f>
        <v>55</v>
      </c>
      <c r="H197" s="2">
        <f>SUMIFS(DataRegularSeason20242025!$AA$3:$AA$1315,DataRegularSeason20242025!$B$3:$B$1315, "&lt;=" &amp; $A197, DataRegularSeason20242025!$D$3:$D$1315, H$1)+SUMIFS(DataRegularSeason20242025!$AB$3:$AB$1315,DataRegularSeason20242025!$B$3:$B$1315, "&lt;=" &amp; $A197, DataRegularSeason20242025!$E$3:$E$1315, H$1)</f>
        <v>35</v>
      </c>
      <c r="I197" s="2">
        <f>SUMIFS(DataRegularSeason20242025!$AA$3:$AA$1315,DataRegularSeason20242025!$B$3:$B$1315, "&lt;=" &amp; $A197, DataRegularSeason20242025!$D$3:$D$1315, I$1)+SUMIFS(DataRegularSeason20242025!$AB$3:$AB$1315,DataRegularSeason20242025!$B$3:$B$1315, "&lt;=" &amp; $A197, DataRegularSeason20242025!$E$3:$E$1315, I$1)</f>
        <v>58</v>
      </c>
      <c r="J197" s="2">
        <f>SUMIFS(DataRegularSeason20242025!$AA$3:$AA$1315,DataRegularSeason20242025!$B$3:$B$1315, "&lt;=" &amp; $A197, DataRegularSeason20242025!$D$3:$D$1315, J$1)+SUMIFS(DataRegularSeason20242025!$AB$3:$AB$1315,DataRegularSeason20242025!$B$3:$B$1315, "&lt;=" &amp; $A197, DataRegularSeason20242025!$E$3:$E$1315, J$1)</f>
        <v>63</v>
      </c>
      <c r="K197" s="2">
        <f>SUMIFS(DataRegularSeason20242025!$AA$3:$AA$1315,DataRegularSeason20242025!$B$3:$B$1315, "&lt;=" &amp; $A197, DataRegularSeason20242025!$D$3:$D$1315, K$1)+SUMIFS(DataRegularSeason20242025!$AB$3:$AB$1315,DataRegularSeason20242025!$B$3:$B$1315, "&lt;=" &amp; $A197, DataRegularSeason20242025!$E$3:$E$1315, K$1)</f>
        <v>51</v>
      </c>
      <c r="L197" s="2">
        <f>SUMIFS(DataRegularSeason20242025!$AA$3:$AA$1315,DataRegularSeason20242025!$B$3:$B$1315, "&lt;=" &amp; $A197, DataRegularSeason20242025!$D$3:$D$1315, L$1)+SUMIFS(DataRegularSeason20242025!$AB$3:$AB$1315,DataRegularSeason20242025!$B$3:$B$1315, "&lt;=" &amp; $A197, DataRegularSeason20242025!$E$3:$E$1315, L$1)</f>
        <v>65</v>
      </c>
      <c r="M197" s="2">
        <f>SUMIFS(DataRegularSeason20242025!$AA$3:$AA$1315,DataRegularSeason20242025!$B$3:$B$1315, "&lt;=" &amp; $A197, DataRegularSeason20242025!$D$3:$D$1315, M$1)+SUMIFS(DataRegularSeason20242025!$AB$3:$AB$1315,DataRegularSeason20242025!$B$3:$B$1315, "&lt;=" &amp; $A197, DataRegularSeason20242025!$E$3:$E$1315, M$1)</f>
        <v>59</v>
      </c>
      <c r="N197" s="2">
        <f>SUMIFS(DataRegularSeason20242025!$AA$3:$AA$1315,DataRegularSeason20242025!$B$3:$B$1315, "&lt;=" &amp; $A197, DataRegularSeason20242025!$D$3:$D$1315, N$1)+SUMIFS(DataRegularSeason20242025!$AB$3:$AB$1315,DataRegularSeason20242025!$B$3:$B$1315, "&lt;=" &amp; $A197, DataRegularSeason20242025!$E$3:$E$1315, N$1)</f>
        <v>58</v>
      </c>
      <c r="O197" s="2">
        <f>SUMIFS(DataRegularSeason20242025!$AA$3:$AA$1315,DataRegularSeason20242025!$B$3:$B$1315, "&lt;=" &amp; $A197, DataRegularSeason20242025!$D$3:$D$1315, O$1)+SUMIFS(DataRegularSeason20242025!$AB$3:$AB$1315,DataRegularSeason20242025!$B$3:$B$1315, "&lt;=" &amp; $A197, DataRegularSeason20242025!$E$3:$E$1315, O$1)</f>
        <v>60</v>
      </c>
      <c r="P197" s="2">
        <f>SUMIFS(DataRegularSeason20242025!$AA$3:$AA$1315,DataRegularSeason20242025!$B$3:$B$1315, "&lt;=" &amp; $A197, DataRegularSeason20242025!$D$3:$D$1315, P$1)+SUMIFS(DataRegularSeason20242025!$AB$3:$AB$1315,DataRegularSeason20242025!$B$3:$B$1315, "&lt;=" &amp; $A197, DataRegularSeason20242025!$E$3:$E$1315, P$1)</f>
        <v>53</v>
      </c>
      <c r="Q197" s="2">
        <f>SUMIFS(DataRegularSeason20242025!$AA$3:$AA$1315,DataRegularSeason20242025!$B$3:$B$1315, "&lt;=" &amp; $A197, DataRegularSeason20242025!$D$3:$D$1315, Q$1)+SUMIFS(DataRegularSeason20242025!$AB$3:$AB$1315,DataRegularSeason20242025!$B$3:$B$1315, "&lt;=" &amp; $A197, DataRegularSeason20242025!$E$3:$E$1315, Q$1)</f>
        <v>62</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49</v>
      </c>
      <c r="T197" s="2">
        <f>SUMIFS(DataRegularSeason20242025!$AA$3:$AA$1315,DataRegularSeason20242025!$B$3:$B$1315, "&lt;=" &amp; $A197, DataRegularSeason20242025!$D$3:$D$1315, T$1)+SUMIFS(DataRegularSeason20242025!$AB$3:$AB$1315,DataRegularSeason20242025!$B$3:$B$1315, "&lt;=" &amp; $A197, DataRegularSeason20242025!$E$3:$E$1315, T$1)</f>
        <v>52</v>
      </c>
      <c r="U197" s="2">
        <f>SUMIFS(DataRegularSeason20242025!$AA$3:$AA$1315,DataRegularSeason20242025!$B$3:$B$1315, "&lt;=" &amp; $A197, DataRegularSeason20242025!$D$3:$D$1315, U$1)+SUMIFS(DataRegularSeason20242025!$AB$3:$AB$1315,DataRegularSeason20242025!$B$3:$B$1315, "&lt;=" &amp; $A197, DataRegularSeason20242025!$E$3:$E$1315, U$1)</f>
        <v>54</v>
      </c>
      <c r="V197" s="2">
        <f>SUMIFS(DataRegularSeason20242025!$AA$3:$AA$1315,DataRegularSeason20242025!$B$3:$B$1315, "&lt;=" &amp; $A197, DataRegularSeason20242025!$D$3:$D$1315, V$1)+SUMIFS(DataRegularSeason20242025!$AB$3:$AB$1315,DataRegularSeason20242025!$B$3:$B$1315, "&lt;=" &amp; $A197, DataRegularSeason20242025!$E$3:$E$1315, V$1)</f>
        <v>50</v>
      </c>
      <c r="W197" s="2">
        <f>SUMIFS(DataRegularSeason20242025!$AA$3:$AA$1315,DataRegularSeason20242025!$B$3:$B$1315, "&lt;=" &amp; $A197, DataRegularSeason20242025!$D$3:$D$1315, W$1)+SUMIFS(DataRegularSeason20242025!$AB$3:$AB$1315,DataRegularSeason20242025!$B$3:$B$1315, "&lt;=" &amp; $A197, DataRegularSeason20242025!$E$3:$E$1315, W$1)</f>
        <v>48</v>
      </c>
      <c r="X197" s="2">
        <f>SUMIFS(DataRegularSeason20242025!$AA$3:$AA$1315,DataRegularSeason20242025!$B$3:$B$1315, "&lt;=" &amp; $A197, DataRegularSeason20242025!$D$3:$D$1315, X$1)+SUMIFS(DataRegularSeason20242025!$AB$3:$AB$1315,DataRegularSeason20242025!$B$3:$B$1315, "&lt;=" &amp; $A197, DataRegularSeason20242025!$E$3:$E$1315, X$1)</f>
        <v>47</v>
      </c>
      <c r="Y197" s="2">
        <f>SUMIFS(DataRegularSeason20242025!$AA$3:$AA$1315,DataRegularSeason20242025!$B$3:$B$1315, "&lt;=" &amp; $A197, DataRegularSeason20242025!$D$3:$D$1315, Y$1)+SUMIFS(DataRegularSeason20242025!$AB$3:$AB$1315,DataRegularSeason20242025!$B$3:$B$1315, "&lt;=" &amp; $A197, DataRegularSeason20242025!$E$3:$E$1315, Y$1)</f>
        <v>34</v>
      </c>
      <c r="Z197" s="2">
        <f>SUMIFS(DataRegularSeason20242025!$AA$3:$AA$1315,DataRegularSeason20242025!$B$3:$B$1315, "&lt;=" &amp; $A197, DataRegularSeason20242025!$D$3:$D$1315, Z$1)+SUMIFS(DataRegularSeason20242025!$AB$3:$AB$1315,DataRegularSeason20242025!$B$3:$B$1315, "&lt;=" &amp; $A197, DataRegularSeason20242025!$E$3:$E$1315, Z$1)</f>
        <v>50</v>
      </c>
      <c r="AA197" s="2">
        <f>SUMIFS(DataRegularSeason20242025!$AA$3:$AA$1315,DataRegularSeason20242025!$B$3:$B$1315, "&lt;=" &amp; $A197, DataRegularSeason20242025!$D$3:$D$1315, AA$1)+SUMIFS(DataRegularSeason20242025!$AB$3:$AB$1315,DataRegularSeason20242025!$B$3:$B$1315, "&lt;=" &amp; $A197, DataRegularSeason20242025!$E$3:$E$1315, AA$1)</f>
        <v>55</v>
      </c>
      <c r="AB197" s="2">
        <f>SUMIFS(DataRegularSeason20242025!$AA$3:$AA$1315,DataRegularSeason20242025!$B$3:$B$1315, "&lt;=" &amp; $A197, DataRegularSeason20242025!$D$3:$D$1315, AB$1)+SUMIFS(DataRegularSeason20242025!$AB$3:$AB$1315,DataRegularSeason20242025!$B$3:$B$1315, "&lt;=" &amp; $A197, DataRegularSeason20242025!$E$3:$E$1315, AB$1)</f>
        <v>62</v>
      </c>
      <c r="AC197" s="2">
        <f>SUMIFS(DataRegularSeason20242025!$AA$3:$AA$1315,DataRegularSeason20242025!$B$3:$B$1315, "&lt;=" &amp; $A197, DataRegularSeason20242025!$D$3:$D$1315, AC$1)+SUMIFS(DataRegularSeason20242025!$AB$3:$AB$1315,DataRegularSeason20242025!$B$3:$B$1315, "&lt;=" &amp; $A197, DataRegularSeason20242025!$E$3:$E$1315, AC$1)</f>
        <v>49</v>
      </c>
      <c r="AD197" s="2">
        <f>SUMIFS(DataRegularSeason20242025!$AA$3:$AA$1315,DataRegularSeason20242025!$B$3:$B$1315, "&lt;=" &amp; $A197, DataRegularSeason20242025!$D$3:$D$1315, AD$1)+SUMIFS(DataRegularSeason20242025!$AB$3:$AB$1315,DataRegularSeason20242025!$B$3:$B$1315, "&lt;=" &amp; $A197, DataRegularSeason20242025!$E$3:$E$1315, AD$1)</f>
        <v>50</v>
      </c>
      <c r="AE197" s="2">
        <f>SUMIFS(DataRegularSeason20242025!$AA$3:$AA$1315,DataRegularSeason20242025!$B$3:$B$1315, "&lt;=" &amp; $A197, DataRegularSeason20242025!$D$3:$D$1315, AE$1)+SUMIFS(DataRegularSeason20242025!$AB$3:$AB$1315,DataRegularSeason20242025!$B$3:$B$1315, "&lt;=" &amp; $A197, DataRegularSeason20242025!$E$3:$E$1315, AE$1)</f>
        <v>64</v>
      </c>
      <c r="AF197" s="2">
        <f>SUMIFS(DataRegularSeason20242025!$AA$3:$AA$1315,DataRegularSeason20242025!$B$3:$B$1315, "&lt;=" &amp; $A197, DataRegularSeason20242025!$D$3:$D$1315, AF$1)+SUMIFS(DataRegularSeason20242025!$AB$3:$AB$1315,DataRegularSeason20242025!$B$3:$B$1315, "&lt;=" &amp; $A197, DataRegularSeason20242025!$E$3:$E$1315, AF$1)</f>
        <v>69</v>
      </c>
      <c r="AG197" s="2">
        <f>SUMIFS(DataRegularSeason20242025!$AA$3:$AA$1315,DataRegularSeason20242025!$B$3:$B$1315, "&lt;=" &amp; $A197, DataRegularSeason20242025!$D$3:$D$1315, AG$1)+SUMIFS(DataRegularSeason20242025!$AB$3:$AB$1315,DataRegularSeason20242025!$B$3:$B$1315, "&lt;=" &amp; $A197, DataRegularSeason20242025!$E$3:$E$1315, AG$1)</f>
        <v>71</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46</v>
      </c>
      <c r="C198" s="2">
        <f>SUMIFS(DataRegularSeason20242025!$AA$3:$AA$1315,DataRegularSeason20242025!$B$3:$B$1315, "&lt;=" &amp; $A198, DataRegularSeason20242025!$D$3:$D$1315, C$1)+SUMIFS(DataRegularSeason20242025!$AB$3:$AB$1315,DataRegularSeason20242025!$B$3:$B$1315, "&lt;=" &amp; $A198, DataRegularSeason20242025!$E$3:$E$1315, C$1)</f>
        <v>56</v>
      </c>
      <c r="D198" s="2">
        <f>SUMIFS(DataRegularSeason20242025!$AA$3:$AA$1315,DataRegularSeason20242025!$B$3:$B$1315, "&lt;=" &amp; $A198, DataRegularSeason20242025!$D$3:$D$1315, D$1)+SUMIFS(DataRegularSeason20242025!$AB$3:$AB$1315,DataRegularSeason20242025!$B$3:$B$1315, "&lt;=" &amp; $A198, DataRegularSeason20242025!$E$3:$E$1315, D$1)</f>
        <v>41</v>
      </c>
      <c r="E198" s="2">
        <f>SUMIFS(DataRegularSeason20242025!$AA$3:$AA$1315,DataRegularSeason20242025!$B$3:$B$1315, "&lt;=" &amp; $A198, DataRegularSeason20242025!$D$3:$D$1315, E$1)+SUMIFS(DataRegularSeason20242025!$AB$3:$AB$1315,DataRegularSeason20242025!$B$3:$B$1315, "&lt;=" &amp; $A198, DataRegularSeason20242025!$E$3:$E$1315, E$1)</f>
        <v>64</v>
      </c>
      <c r="F198" s="2">
        <f>SUMIFS(DataRegularSeason20242025!$AA$3:$AA$1315,DataRegularSeason20242025!$B$3:$B$1315, "&lt;=" &amp; $A198, DataRegularSeason20242025!$D$3:$D$1315, F$1)+SUMIFS(DataRegularSeason20242025!$AB$3:$AB$1315,DataRegularSeason20242025!$B$3:$B$1315, "&lt;=" &amp; $A198, DataRegularSeason20242025!$E$3:$E$1315, F$1)</f>
        <v>55</v>
      </c>
      <c r="G198" s="2">
        <f>SUMIFS(DataRegularSeason20242025!$AA$3:$AA$1315,DataRegularSeason20242025!$B$3:$B$1315, "&lt;=" &amp; $A198, DataRegularSeason20242025!$D$3:$D$1315, G$1)+SUMIFS(DataRegularSeason20242025!$AB$3:$AB$1315,DataRegularSeason20242025!$B$3:$B$1315, "&lt;=" &amp; $A198, DataRegularSeason20242025!$E$3:$E$1315, G$1)</f>
        <v>55</v>
      </c>
      <c r="H198" s="2">
        <f>SUMIFS(DataRegularSeason20242025!$AA$3:$AA$1315,DataRegularSeason20242025!$B$3:$B$1315, "&lt;=" &amp; $A198, DataRegularSeason20242025!$D$3:$D$1315, H$1)+SUMIFS(DataRegularSeason20242025!$AB$3:$AB$1315,DataRegularSeason20242025!$B$3:$B$1315, "&lt;=" &amp; $A198, DataRegularSeason20242025!$E$3:$E$1315, H$1)</f>
        <v>35</v>
      </c>
      <c r="I198" s="2">
        <f>SUMIFS(DataRegularSeason20242025!$AA$3:$AA$1315,DataRegularSeason20242025!$B$3:$B$1315, "&lt;=" &amp; $A198, DataRegularSeason20242025!$D$3:$D$1315, I$1)+SUMIFS(DataRegularSeason20242025!$AB$3:$AB$1315,DataRegularSeason20242025!$B$3:$B$1315, "&lt;=" &amp; $A198, DataRegularSeason20242025!$E$3:$E$1315, I$1)</f>
        <v>58</v>
      </c>
      <c r="J198" s="2">
        <f>SUMIFS(DataRegularSeason20242025!$AA$3:$AA$1315,DataRegularSeason20242025!$B$3:$B$1315, "&lt;=" &amp; $A198, DataRegularSeason20242025!$D$3:$D$1315, J$1)+SUMIFS(DataRegularSeason20242025!$AB$3:$AB$1315,DataRegularSeason20242025!$B$3:$B$1315, "&lt;=" &amp; $A198, DataRegularSeason20242025!$E$3:$E$1315, J$1)</f>
        <v>63</v>
      </c>
      <c r="K198" s="2">
        <f>SUMIFS(DataRegularSeason20242025!$AA$3:$AA$1315,DataRegularSeason20242025!$B$3:$B$1315, "&lt;=" &amp; $A198, DataRegularSeason20242025!$D$3:$D$1315, K$1)+SUMIFS(DataRegularSeason20242025!$AB$3:$AB$1315,DataRegularSeason20242025!$B$3:$B$1315, "&lt;=" &amp; $A198, DataRegularSeason20242025!$E$3:$E$1315, K$1)</f>
        <v>51</v>
      </c>
      <c r="L198" s="2">
        <f>SUMIFS(DataRegularSeason20242025!$AA$3:$AA$1315,DataRegularSeason20242025!$B$3:$B$1315, "&lt;=" &amp; $A198, DataRegularSeason20242025!$D$3:$D$1315, L$1)+SUMIFS(DataRegularSeason20242025!$AB$3:$AB$1315,DataRegularSeason20242025!$B$3:$B$1315, "&lt;=" &amp; $A198, DataRegularSeason20242025!$E$3:$E$1315, L$1)</f>
        <v>65</v>
      </c>
      <c r="M198" s="2">
        <f>SUMIFS(DataRegularSeason20242025!$AA$3:$AA$1315,DataRegularSeason20242025!$B$3:$B$1315, "&lt;=" &amp; $A198, DataRegularSeason20242025!$D$3:$D$1315, M$1)+SUMIFS(DataRegularSeason20242025!$AB$3:$AB$1315,DataRegularSeason20242025!$B$3:$B$1315, "&lt;=" &amp; $A198, DataRegularSeason20242025!$E$3:$E$1315, M$1)</f>
        <v>59</v>
      </c>
      <c r="N198" s="2">
        <f>SUMIFS(DataRegularSeason20242025!$AA$3:$AA$1315,DataRegularSeason20242025!$B$3:$B$1315, "&lt;=" &amp; $A198, DataRegularSeason20242025!$D$3:$D$1315, N$1)+SUMIFS(DataRegularSeason20242025!$AB$3:$AB$1315,DataRegularSeason20242025!$B$3:$B$1315, "&lt;=" &amp; $A198, DataRegularSeason20242025!$E$3:$E$1315, N$1)</f>
        <v>58</v>
      </c>
      <c r="O198" s="2">
        <f>SUMIFS(DataRegularSeason20242025!$AA$3:$AA$1315,DataRegularSeason20242025!$B$3:$B$1315, "&lt;=" &amp; $A198, DataRegularSeason20242025!$D$3:$D$1315, O$1)+SUMIFS(DataRegularSeason20242025!$AB$3:$AB$1315,DataRegularSeason20242025!$B$3:$B$1315, "&lt;=" &amp; $A198, DataRegularSeason20242025!$E$3:$E$1315, O$1)</f>
        <v>60</v>
      </c>
      <c r="P198" s="2">
        <f>SUMIFS(DataRegularSeason20242025!$AA$3:$AA$1315,DataRegularSeason20242025!$B$3:$B$1315, "&lt;=" &amp; $A198, DataRegularSeason20242025!$D$3:$D$1315, P$1)+SUMIFS(DataRegularSeason20242025!$AB$3:$AB$1315,DataRegularSeason20242025!$B$3:$B$1315, "&lt;=" &amp; $A198, DataRegularSeason20242025!$E$3:$E$1315, P$1)</f>
        <v>53</v>
      </c>
      <c r="Q198" s="2">
        <f>SUMIFS(DataRegularSeason20242025!$AA$3:$AA$1315,DataRegularSeason20242025!$B$3:$B$1315, "&lt;=" &amp; $A198, DataRegularSeason20242025!$D$3:$D$1315, Q$1)+SUMIFS(DataRegularSeason20242025!$AB$3:$AB$1315,DataRegularSeason20242025!$B$3:$B$1315, "&lt;=" &amp; $A198, DataRegularSeason20242025!$E$3:$E$1315, Q$1)</f>
        <v>62</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49</v>
      </c>
      <c r="T198" s="2">
        <f>SUMIFS(DataRegularSeason20242025!$AA$3:$AA$1315,DataRegularSeason20242025!$B$3:$B$1315, "&lt;=" &amp; $A198, DataRegularSeason20242025!$D$3:$D$1315, T$1)+SUMIFS(DataRegularSeason20242025!$AB$3:$AB$1315,DataRegularSeason20242025!$B$3:$B$1315, "&lt;=" &amp; $A198, DataRegularSeason20242025!$E$3:$E$1315, T$1)</f>
        <v>52</v>
      </c>
      <c r="U198" s="2">
        <f>SUMIFS(DataRegularSeason20242025!$AA$3:$AA$1315,DataRegularSeason20242025!$B$3:$B$1315, "&lt;=" &amp; $A198, DataRegularSeason20242025!$D$3:$D$1315, U$1)+SUMIFS(DataRegularSeason20242025!$AB$3:$AB$1315,DataRegularSeason20242025!$B$3:$B$1315, "&lt;=" &amp; $A198, DataRegularSeason20242025!$E$3:$E$1315, U$1)</f>
        <v>54</v>
      </c>
      <c r="V198" s="2">
        <f>SUMIFS(DataRegularSeason20242025!$AA$3:$AA$1315,DataRegularSeason20242025!$B$3:$B$1315, "&lt;=" &amp; $A198, DataRegularSeason20242025!$D$3:$D$1315, V$1)+SUMIFS(DataRegularSeason20242025!$AB$3:$AB$1315,DataRegularSeason20242025!$B$3:$B$1315, "&lt;=" &amp; $A198, DataRegularSeason20242025!$E$3:$E$1315, V$1)</f>
        <v>50</v>
      </c>
      <c r="W198" s="2">
        <f>SUMIFS(DataRegularSeason20242025!$AA$3:$AA$1315,DataRegularSeason20242025!$B$3:$B$1315, "&lt;=" &amp; $A198, DataRegularSeason20242025!$D$3:$D$1315, W$1)+SUMIFS(DataRegularSeason20242025!$AB$3:$AB$1315,DataRegularSeason20242025!$B$3:$B$1315, "&lt;=" &amp; $A198, DataRegularSeason20242025!$E$3:$E$1315, W$1)</f>
        <v>48</v>
      </c>
      <c r="X198" s="2">
        <f>SUMIFS(DataRegularSeason20242025!$AA$3:$AA$1315,DataRegularSeason20242025!$B$3:$B$1315, "&lt;=" &amp; $A198, DataRegularSeason20242025!$D$3:$D$1315, X$1)+SUMIFS(DataRegularSeason20242025!$AB$3:$AB$1315,DataRegularSeason20242025!$B$3:$B$1315, "&lt;=" &amp; $A198, DataRegularSeason20242025!$E$3:$E$1315, X$1)</f>
        <v>47</v>
      </c>
      <c r="Y198" s="2">
        <f>SUMIFS(DataRegularSeason20242025!$AA$3:$AA$1315,DataRegularSeason20242025!$B$3:$B$1315, "&lt;=" &amp; $A198, DataRegularSeason20242025!$D$3:$D$1315, Y$1)+SUMIFS(DataRegularSeason20242025!$AB$3:$AB$1315,DataRegularSeason20242025!$B$3:$B$1315, "&lt;=" &amp; $A198, DataRegularSeason20242025!$E$3:$E$1315, Y$1)</f>
        <v>34</v>
      </c>
      <c r="Z198" s="2">
        <f>SUMIFS(DataRegularSeason20242025!$AA$3:$AA$1315,DataRegularSeason20242025!$B$3:$B$1315, "&lt;=" &amp; $A198, DataRegularSeason20242025!$D$3:$D$1315, Z$1)+SUMIFS(DataRegularSeason20242025!$AB$3:$AB$1315,DataRegularSeason20242025!$B$3:$B$1315, "&lt;=" &amp; $A198, DataRegularSeason20242025!$E$3:$E$1315, Z$1)</f>
        <v>50</v>
      </c>
      <c r="AA198" s="2">
        <f>SUMIFS(DataRegularSeason20242025!$AA$3:$AA$1315,DataRegularSeason20242025!$B$3:$B$1315, "&lt;=" &amp; $A198, DataRegularSeason20242025!$D$3:$D$1315, AA$1)+SUMIFS(DataRegularSeason20242025!$AB$3:$AB$1315,DataRegularSeason20242025!$B$3:$B$1315, "&lt;=" &amp; $A198, DataRegularSeason20242025!$E$3:$E$1315, AA$1)</f>
        <v>55</v>
      </c>
      <c r="AB198" s="2">
        <f>SUMIFS(DataRegularSeason20242025!$AA$3:$AA$1315,DataRegularSeason20242025!$B$3:$B$1315, "&lt;=" &amp; $A198, DataRegularSeason20242025!$D$3:$D$1315, AB$1)+SUMIFS(DataRegularSeason20242025!$AB$3:$AB$1315,DataRegularSeason20242025!$B$3:$B$1315, "&lt;=" &amp; $A198, DataRegularSeason20242025!$E$3:$E$1315, AB$1)</f>
        <v>62</v>
      </c>
      <c r="AC198" s="2">
        <f>SUMIFS(DataRegularSeason20242025!$AA$3:$AA$1315,DataRegularSeason20242025!$B$3:$B$1315, "&lt;=" &amp; $A198, DataRegularSeason20242025!$D$3:$D$1315, AC$1)+SUMIFS(DataRegularSeason20242025!$AB$3:$AB$1315,DataRegularSeason20242025!$B$3:$B$1315, "&lt;=" &amp; $A198, DataRegularSeason20242025!$E$3:$E$1315, AC$1)</f>
        <v>49</v>
      </c>
      <c r="AD198" s="2">
        <f>SUMIFS(DataRegularSeason20242025!$AA$3:$AA$1315,DataRegularSeason20242025!$B$3:$B$1315, "&lt;=" &amp; $A198, DataRegularSeason20242025!$D$3:$D$1315, AD$1)+SUMIFS(DataRegularSeason20242025!$AB$3:$AB$1315,DataRegularSeason20242025!$B$3:$B$1315, "&lt;=" &amp; $A198, DataRegularSeason20242025!$E$3:$E$1315, AD$1)</f>
        <v>50</v>
      </c>
      <c r="AE198" s="2">
        <f>SUMIFS(DataRegularSeason20242025!$AA$3:$AA$1315,DataRegularSeason20242025!$B$3:$B$1315, "&lt;=" &amp; $A198, DataRegularSeason20242025!$D$3:$D$1315, AE$1)+SUMIFS(DataRegularSeason20242025!$AB$3:$AB$1315,DataRegularSeason20242025!$B$3:$B$1315, "&lt;=" &amp; $A198, DataRegularSeason20242025!$E$3:$E$1315, AE$1)</f>
        <v>64</v>
      </c>
      <c r="AF198" s="2">
        <f>SUMIFS(DataRegularSeason20242025!$AA$3:$AA$1315,DataRegularSeason20242025!$B$3:$B$1315, "&lt;=" &amp; $A198, DataRegularSeason20242025!$D$3:$D$1315, AF$1)+SUMIFS(DataRegularSeason20242025!$AB$3:$AB$1315,DataRegularSeason20242025!$B$3:$B$1315, "&lt;=" &amp; $A198, DataRegularSeason20242025!$E$3:$E$1315, AF$1)</f>
        <v>69</v>
      </c>
      <c r="AG198" s="2">
        <f>SUMIFS(DataRegularSeason20242025!$AA$3:$AA$1315,DataRegularSeason20242025!$B$3:$B$1315, "&lt;=" &amp; $A198, DataRegularSeason20242025!$D$3:$D$1315, AG$1)+SUMIFS(DataRegularSeason20242025!$AB$3:$AB$1315,DataRegularSeason20242025!$B$3:$B$1315, "&lt;=" &amp; $A198, DataRegularSeason20242025!$E$3:$E$1315, AG$1)</f>
        <v>71</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46</v>
      </c>
      <c r="C199" s="2">
        <f>SUMIFS(DataRegularSeason20242025!$AA$3:$AA$1315,DataRegularSeason20242025!$B$3:$B$1315, "&lt;=" &amp; $A199, DataRegularSeason20242025!$D$3:$D$1315, C$1)+SUMIFS(DataRegularSeason20242025!$AB$3:$AB$1315,DataRegularSeason20242025!$B$3:$B$1315, "&lt;=" &amp; $A199, DataRegularSeason20242025!$E$3:$E$1315, C$1)</f>
        <v>56</v>
      </c>
      <c r="D199" s="2">
        <f>SUMIFS(DataRegularSeason20242025!$AA$3:$AA$1315,DataRegularSeason20242025!$B$3:$B$1315, "&lt;=" &amp; $A199, DataRegularSeason20242025!$D$3:$D$1315, D$1)+SUMIFS(DataRegularSeason20242025!$AB$3:$AB$1315,DataRegularSeason20242025!$B$3:$B$1315, "&lt;=" &amp; $A199, DataRegularSeason20242025!$E$3:$E$1315, D$1)</f>
        <v>41</v>
      </c>
      <c r="E199" s="2">
        <f>SUMIFS(DataRegularSeason20242025!$AA$3:$AA$1315,DataRegularSeason20242025!$B$3:$B$1315, "&lt;=" &amp; $A199, DataRegularSeason20242025!$D$3:$D$1315, E$1)+SUMIFS(DataRegularSeason20242025!$AB$3:$AB$1315,DataRegularSeason20242025!$B$3:$B$1315, "&lt;=" &amp; $A199, DataRegularSeason20242025!$E$3:$E$1315, E$1)</f>
        <v>64</v>
      </c>
      <c r="F199" s="2">
        <f>SUMIFS(DataRegularSeason20242025!$AA$3:$AA$1315,DataRegularSeason20242025!$B$3:$B$1315, "&lt;=" &amp; $A199, DataRegularSeason20242025!$D$3:$D$1315, F$1)+SUMIFS(DataRegularSeason20242025!$AB$3:$AB$1315,DataRegularSeason20242025!$B$3:$B$1315, "&lt;=" &amp; $A199, DataRegularSeason20242025!$E$3:$E$1315, F$1)</f>
        <v>55</v>
      </c>
      <c r="G199" s="2">
        <f>SUMIFS(DataRegularSeason20242025!$AA$3:$AA$1315,DataRegularSeason20242025!$B$3:$B$1315, "&lt;=" &amp; $A199, DataRegularSeason20242025!$D$3:$D$1315, G$1)+SUMIFS(DataRegularSeason20242025!$AB$3:$AB$1315,DataRegularSeason20242025!$B$3:$B$1315, "&lt;=" &amp; $A199, DataRegularSeason20242025!$E$3:$E$1315, G$1)</f>
        <v>55</v>
      </c>
      <c r="H199" s="2">
        <f>SUMIFS(DataRegularSeason20242025!$AA$3:$AA$1315,DataRegularSeason20242025!$B$3:$B$1315, "&lt;=" &amp; $A199, DataRegularSeason20242025!$D$3:$D$1315, H$1)+SUMIFS(DataRegularSeason20242025!$AB$3:$AB$1315,DataRegularSeason20242025!$B$3:$B$1315, "&lt;=" &amp; $A199, DataRegularSeason20242025!$E$3:$E$1315, H$1)</f>
        <v>35</v>
      </c>
      <c r="I199" s="2">
        <f>SUMIFS(DataRegularSeason20242025!$AA$3:$AA$1315,DataRegularSeason20242025!$B$3:$B$1315, "&lt;=" &amp; $A199, DataRegularSeason20242025!$D$3:$D$1315, I$1)+SUMIFS(DataRegularSeason20242025!$AB$3:$AB$1315,DataRegularSeason20242025!$B$3:$B$1315, "&lt;=" &amp; $A199, DataRegularSeason20242025!$E$3:$E$1315, I$1)</f>
        <v>58</v>
      </c>
      <c r="J199" s="2">
        <f>SUMIFS(DataRegularSeason20242025!$AA$3:$AA$1315,DataRegularSeason20242025!$B$3:$B$1315, "&lt;=" &amp; $A199, DataRegularSeason20242025!$D$3:$D$1315, J$1)+SUMIFS(DataRegularSeason20242025!$AB$3:$AB$1315,DataRegularSeason20242025!$B$3:$B$1315, "&lt;=" &amp; $A199, DataRegularSeason20242025!$E$3:$E$1315, J$1)</f>
        <v>63</v>
      </c>
      <c r="K199" s="2">
        <f>SUMIFS(DataRegularSeason20242025!$AA$3:$AA$1315,DataRegularSeason20242025!$B$3:$B$1315, "&lt;=" &amp; $A199, DataRegularSeason20242025!$D$3:$D$1315, K$1)+SUMIFS(DataRegularSeason20242025!$AB$3:$AB$1315,DataRegularSeason20242025!$B$3:$B$1315, "&lt;=" &amp; $A199, DataRegularSeason20242025!$E$3:$E$1315, K$1)</f>
        <v>51</v>
      </c>
      <c r="L199" s="2">
        <f>SUMIFS(DataRegularSeason20242025!$AA$3:$AA$1315,DataRegularSeason20242025!$B$3:$B$1315, "&lt;=" &amp; $A199, DataRegularSeason20242025!$D$3:$D$1315, L$1)+SUMIFS(DataRegularSeason20242025!$AB$3:$AB$1315,DataRegularSeason20242025!$B$3:$B$1315, "&lt;=" &amp; $A199, DataRegularSeason20242025!$E$3:$E$1315, L$1)</f>
        <v>65</v>
      </c>
      <c r="M199" s="2">
        <f>SUMIFS(DataRegularSeason20242025!$AA$3:$AA$1315,DataRegularSeason20242025!$B$3:$B$1315, "&lt;=" &amp; $A199, DataRegularSeason20242025!$D$3:$D$1315, M$1)+SUMIFS(DataRegularSeason20242025!$AB$3:$AB$1315,DataRegularSeason20242025!$B$3:$B$1315, "&lt;=" &amp; $A199, DataRegularSeason20242025!$E$3:$E$1315, M$1)</f>
        <v>59</v>
      </c>
      <c r="N199" s="2">
        <f>SUMIFS(DataRegularSeason20242025!$AA$3:$AA$1315,DataRegularSeason20242025!$B$3:$B$1315, "&lt;=" &amp; $A199, DataRegularSeason20242025!$D$3:$D$1315, N$1)+SUMIFS(DataRegularSeason20242025!$AB$3:$AB$1315,DataRegularSeason20242025!$B$3:$B$1315, "&lt;=" &amp; $A199, DataRegularSeason20242025!$E$3:$E$1315, N$1)</f>
        <v>58</v>
      </c>
      <c r="O199" s="2">
        <f>SUMIFS(DataRegularSeason20242025!$AA$3:$AA$1315,DataRegularSeason20242025!$B$3:$B$1315, "&lt;=" &amp; $A199, DataRegularSeason20242025!$D$3:$D$1315, O$1)+SUMIFS(DataRegularSeason20242025!$AB$3:$AB$1315,DataRegularSeason20242025!$B$3:$B$1315, "&lt;=" &amp; $A199, DataRegularSeason20242025!$E$3:$E$1315, O$1)</f>
        <v>60</v>
      </c>
      <c r="P199" s="2">
        <f>SUMIFS(DataRegularSeason20242025!$AA$3:$AA$1315,DataRegularSeason20242025!$B$3:$B$1315, "&lt;=" &amp; $A199, DataRegularSeason20242025!$D$3:$D$1315, P$1)+SUMIFS(DataRegularSeason20242025!$AB$3:$AB$1315,DataRegularSeason20242025!$B$3:$B$1315, "&lt;=" &amp; $A199, DataRegularSeason20242025!$E$3:$E$1315, P$1)</f>
        <v>53</v>
      </c>
      <c r="Q199" s="2">
        <f>SUMIFS(DataRegularSeason20242025!$AA$3:$AA$1315,DataRegularSeason20242025!$B$3:$B$1315, "&lt;=" &amp; $A199, DataRegularSeason20242025!$D$3:$D$1315, Q$1)+SUMIFS(DataRegularSeason20242025!$AB$3:$AB$1315,DataRegularSeason20242025!$B$3:$B$1315, "&lt;=" &amp; $A199, DataRegularSeason20242025!$E$3:$E$1315, Q$1)</f>
        <v>62</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49</v>
      </c>
      <c r="T199" s="2">
        <f>SUMIFS(DataRegularSeason20242025!$AA$3:$AA$1315,DataRegularSeason20242025!$B$3:$B$1315, "&lt;=" &amp; $A199, DataRegularSeason20242025!$D$3:$D$1315, T$1)+SUMIFS(DataRegularSeason20242025!$AB$3:$AB$1315,DataRegularSeason20242025!$B$3:$B$1315, "&lt;=" &amp; $A199, DataRegularSeason20242025!$E$3:$E$1315, T$1)</f>
        <v>52</v>
      </c>
      <c r="U199" s="2">
        <f>SUMIFS(DataRegularSeason20242025!$AA$3:$AA$1315,DataRegularSeason20242025!$B$3:$B$1315, "&lt;=" &amp; $A199, DataRegularSeason20242025!$D$3:$D$1315, U$1)+SUMIFS(DataRegularSeason20242025!$AB$3:$AB$1315,DataRegularSeason20242025!$B$3:$B$1315, "&lt;=" &amp; $A199, DataRegularSeason20242025!$E$3:$E$1315, U$1)</f>
        <v>54</v>
      </c>
      <c r="V199" s="2">
        <f>SUMIFS(DataRegularSeason20242025!$AA$3:$AA$1315,DataRegularSeason20242025!$B$3:$B$1315, "&lt;=" &amp; $A199, DataRegularSeason20242025!$D$3:$D$1315, V$1)+SUMIFS(DataRegularSeason20242025!$AB$3:$AB$1315,DataRegularSeason20242025!$B$3:$B$1315, "&lt;=" &amp; $A199, DataRegularSeason20242025!$E$3:$E$1315, V$1)</f>
        <v>50</v>
      </c>
      <c r="W199" s="2">
        <f>SUMIFS(DataRegularSeason20242025!$AA$3:$AA$1315,DataRegularSeason20242025!$B$3:$B$1315, "&lt;=" &amp; $A199, DataRegularSeason20242025!$D$3:$D$1315, W$1)+SUMIFS(DataRegularSeason20242025!$AB$3:$AB$1315,DataRegularSeason20242025!$B$3:$B$1315, "&lt;=" &amp; $A199, DataRegularSeason20242025!$E$3:$E$1315, W$1)</f>
        <v>48</v>
      </c>
      <c r="X199" s="2">
        <f>SUMIFS(DataRegularSeason20242025!$AA$3:$AA$1315,DataRegularSeason20242025!$B$3:$B$1315, "&lt;=" &amp; $A199, DataRegularSeason20242025!$D$3:$D$1315, X$1)+SUMIFS(DataRegularSeason20242025!$AB$3:$AB$1315,DataRegularSeason20242025!$B$3:$B$1315, "&lt;=" &amp; $A199, DataRegularSeason20242025!$E$3:$E$1315, X$1)</f>
        <v>47</v>
      </c>
      <c r="Y199" s="2">
        <f>SUMIFS(DataRegularSeason20242025!$AA$3:$AA$1315,DataRegularSeason20242025!$B$3:$B$1315, "&lt;=" &amp; $A199, DataRegularSeason20242025!$D$3:$D$1315, Y$1)+SUMIFS(DataRegularSeason20242025!$AB$3:$AB$1315,DataRegularSeason20242025!$B$3:$B$1315, "&lt;=" &amp; $A199, DataRegularSeason20242025!$E$3:$E$1315, Y$1)</f>
        <v>34</v>
      </c>
      <c r="Z199" s="2">
        <f>SUMIFS(DataRegularSeason20242025!$AA$3:$AA$1315,DataRegularSeason20242025!$B$3:$B$1315, "&lt;=" &amp; $A199, DataRegularSeason20242025!$D$3:$D$1315, Z$1)+SUMIFS(DataRegularSeason20242025!$AB$3:$AB$1315,DataRegularSeason20242025!$B$3:$B$1315, "&lt;=" &amp; $A199, DataRegularSeason20242025!$E$3:$E$1315, Z$1)</f>
        <v>50</v>
      </c>
      <c r="AA199" s="2">
        <f>SUMIFS(DataRegularSeason20242025!$AA$3:$AA$1315,DataRegularSeason20242025!$B$3:$B$1315, "&lt;=" &amp; $A199, DataRegularSeason20242025!$D$3:$D$1315, AA$1)+SUMIFS(DataRegularSeason20242025!$AB$3:$AB$1315,DataRegularSeason20242025!$B$3:$B$1315, "&lt;=" &amp; $A199, DataRegularSeason20242025!$E$3:$E$1315, AA$1)</f>
        <v>55</v>
      </c>
      <c r="AB199" s="2">
        <f>SUMIFS(DataRegularSeason20242025!$AA$3:$AA$1315,DataRegularSeason20242025!$B$3:$B$1315, "&lt;=" &amp; $A199, DataRegularSeason20242025!$D$3:$D$1315, AB$1)+SUMIFS(DataRegularSeason20242025!$AB$3:$AB$1315,DataRegularSeason20242025!$B$3:$B$1315, "&lt;=" &amp; $A199, DataRegularSeason20242025!$E$3:$E$1315, AB$1)</f>
        <v>62</v>
      </c>
      <c r="AC199" s="2">
        <f>SUMIFS(DataRegularSeason20242025!$AA$3:$AA$1315,DataRegularSeason20242025!$B$3:$B$1315, "&lt;=" &amp; $A199, DataRegularSeason20242025!$D$3:$D$1315, AC$1)+SUMIFS(DataRegularSeason20242025!$AB$3:$AB$1315,DataRegularSeason20242025!$B$3:$B$1315, "&lt;=" &amp; $A199, DataRegularSeason20242025!$E$3:$E$1315, AC$1)</f>
        <v>49</v>
      </c>
      <c r="AD199" s="2">
        <f>SUMIFS(DataRegularSeason20242025!$AA$3:$AA$1315,DataRegularSeason20242025!$B$3:$B$1315, "&lt;=" &amp; $A199, DataRegularSeason20242025!$D$3:$D$1315, AD$1)+SUMIFS(DataRegularSeason20242025!$AB$3:$AB$1315,DataRegularSeason20242025!$B$3:$B$1315, "&lt;=" &amp; $A199, DataRegularSeason20242025!$E$3:$E$1315, AD$1)</f>
        <v>50</v>
      </c>
      <c r="AE199" s="2">
        <f>SUMIFS(DataRegularSeason20242025!$AA$3:$AA$1315,DataRegularSeason20242025!$B$3:$B$1315, "&lt;=" &amp; $A199, DataRegularSeason20242025!$D$3:$D$1315, AE$1)+SUMIFS(DataRegularSeason20242025!$AB$3:$AB$1315,DataRegularSeason20242025!$B$3:$B$1315, "&lt;=" &amp; $A199, DataRegularSeason20242025!$E$3:$E$1315, AE$1)</f>
        <v>64</v>
      </c>
      <c r="AF199" s="2">
        <f>SUMIFS(DataRegularSeason20242025!$AA$3:$AA$1315,DataRegularSeason20242025!$B$3:$B$1315, "&lt;=" &amp; $A199, DataRegularSeason20242025!$D$3:$D$1315, AF$1)+SUMIFS(DataRegularSeason20242025!$AB$3:$AB$1315,DataRegularSeason20242025!$B$3:$B$1315, "&lt;=" &amp; $A199, DataRegularSeason20242025!$E$3:$E$1315, AF$1)</f>
        <v>69</v>
      </c>
      <c r="AG199" s="2">
        <f>SUMIFS(DataRegularSeason20242025!$AA$3:$AA$1315,DataRegularSeason20242025!$B$3:$B$1315, "&lt;=" &amp; $A199, DataRegularSeason20242025!$D$3:$D$1315, AG$1)+SUMIFS(DataRegularSeason20242025!$AB$3:$AB$1315,DataRegularSeason20242025!$B$3:$B$1315, "&lt;=" &amp; $A199, DataRegularSeason20242025!$E$3:$E$1315, AG$1)</f>
        <v>71</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46</v>
      </c>
      <c r="C200" s="2">
        <f>SUMIFS(DataRegularSeason20242025!$AA$3:$AA$1315,DataRegularSeason20242025!$B$3:$B$1315, "&lt;=" &amp; $A200, DataRegularSeason20242025!$D$3:$D$1315, C$1)+SUMIFS(DataRegularSeason20242025!$AB$3:$AB$1315,DataRegularSeason20242025!$B$3:$B$1315, "&lt;=" &amp; $A200, DataRegularSeason20242025!$E$3:$E$1315, C$1)</f>
        <v>56</v>
      </c>
      <c r="D200" s="2">
        <f>SUMIFS(DataRegularSeason20242025!$AA$3:$AA$1315,DataRegularSeason20242025!$B$3:$B$1315, "&lt;=" &amp; $A200, DataRegularSeason20242025!$D$3:$D$1315, D$1)+SUMIFS(DataRegularSeason20242025!$AB$3:$AB$1315,DataRegularSeason20242025!$B$3:$B$1315, "&lt;=" &amp; $A200, DataRegularSeason20242025!$E$3:$E$1315, D$1)</f>
        <v>41</v>
      </c>
      <c r="E200" s="2">
        <f>SUMIFS(DataRegularSeason20242025!$AA$3:$AA$1315,DataRegularSeason20242025!$B$3:$B$1315, "&lt;=" &amp; $A200, DataRegularSeason20242025!$D$3:$D$1315, E$1)+SUMIFS(DataRegularSeason20242025!$AB$3:$AB$1315,DataRegularSeason20242025!$B$3:$B$1315, "&lt;=" &amp; $A200, DataRegularSeason20242025!$E$3:$E$1315, E$1)</f>
        <v>64</v>
      </c>
      <c r="F200" s="2">
        <f>SUMIFS(DataRegularSeason20242025!$AA$3:$AA$1315,DataRegularSeason20242025!$B$3:$B$1315, "&lt;=" &amp; $A200, DataRegularSeason20242025!$D$3:$D$1315, F$1)+SUMIFS(DataRegularSeason20242025!$AB$3:$AB$1315,DataRegularSeason20242025!$B$3:$B$1315, "&lt;=" &amp; $A200, DataRegularSeason20242025!$E$3:$E$1315, F$1)</f>
        <v>55</v>
      </c>
      <c r="G200" s="2">
        <f>SUMIFS(DataRegularSeason20242025!$AA$3:$AA$1315,DataRegularSeason20242025!$B$3:$B$1315, "&lt;=" &amp; $A200, DataRegularSeason20242025!$D$3:$D$1315, G$1)+SUMIFS(DataRegularSeason20242025!$AB$3:$AB$1315,DataRegularSeason20242025!$B$3:$B$1315, "&lt;=" &amp; $A200, DataRegularSeason20242025!$E$3:$E$1315, G$1)</f>
        <v>55</v>
      </c>
      <c r="H200" s="2">
        <f>SUMIFS(DataRegularSeason20242025!$AA$3:$AA$1315,DataRegularSeason20242025!$B$3:$B$1315, "&lt;=" &amp; $A200, DataRegularSeason20242025!$D$3:$D$1315, H$1)+SUMIFS(DataRegularSeason20242025!$AB$3:$AB$1315,DataRegularSeason20242025!$B$3:$B$1315, "&lt;=" &amp; $A200, DataRegularSeason20242025!$E$3:$E$1315, H$1)</f>
        <v>35</v>
      </c>
      <c r="I200" s="2">
        <f>SUMIFS(DataRegularSeason20242025!$AA$3:$AA$1315,DataRegularSeason20242025!$B$3:$B$1315, "&lt;=" &amp; $A200, DataRegularSeason20242025!$D$3:$D$1315, I$1)+SUMIFS(DataRegularSeason20242025!$AB$3:$AB$1315,DataRegularSeason20242025!$B$3:$B$1315, "&lt;=" &amp; $A200, DataRegularSeason20242025!$E$3:$E$1315, I$1)</f>
        <v>58</v>
      </c>
      <c r="J200" s="2">
        <f>SUMIFS(DataRegularSeason20242025!$AA$3:$AA$1315,DataRegularSeason20242025!$B$3:$B$1315, "&lt;=" &amp; $A200, DataRegularSeason20242025!$D$3:$D$1315, J$1)+SUMIFS(DataRegularSeason20242025!$AB$3:$AB$1315,DataRegularSeason20242025!$B$3:$B$1315, "&lt;=" &amp; $A200, DataRegularSeason20242025!$E$3:$E$1315, J$1)</f>
        <v>63</v>
      </c>
      <c r="K200" s="2">
        <f>SUMIFS(DataRegularSeason20242025!$AA$3:$AA$1315,DataRegularSeason20242025!$B$3:$B$1315, "&lt;=" &amp; $A200, DataRegularSeason20242025!$D$3:$D$1315, K$1)+SUMIFS(DataRegularSeason20242025!$AB$3:$AB$1315,DataRegularSeason20242025!$B$3:$B$1315, "&lt;=" &amp; $A200, DataRegularSeason20242025!$E$3:$E$1315, K$1)</f>
        <v>51</v>
      </c>
      <c r="L200" s="2">
        <f>SUMIFS(DataRegularSeason20242025!$AA$3:$AA$1315,DataRegularSeason20242025!$B$3:$B$1315, "&lt;=" &amp; $A200, DataRegularSeason20242025!$D$3:$D$1315, L$1)+SUMIFS(DataRegularSeason20242025!$AB$3:$AB$1315,DataRegularSeason20242025!$B$3:$B$1315, "&lt;=" &amp; $A200, DataRegularSeason20242025!$E$3:$E$1315, L$1)</f>
        <v>65</v>
      </c>
      <c r="M200" s="2">
        <f>SUMIFS(DataRegularSeason20242025!$AA$3:$AA$1315,DataRegularSeason20242025!$B$3:$B$1315, "&lt;=" &amp; $A200, DataRegularSeason20242025!$D$3:$D$1315, M$1)+SUMIFS(DataRegularSeason20242025!$AB$3:$AB$1315,DataRegularSeason20242025!$B$3:$B$1315, "&lt;=" &amp; $A200, DataRegularSeason20242025!$E$3:$E$1315, M$1)</f>
        <v>59</v>
      </c>
      <c r="N200" s="2">
        <f>SUMIFS(DataRegularSeason20242025!$AA$3:$AA$1315,DataRegularSeason20242025!$B$3:$B$1315, "&lt;=" &amp; $A200, DataRegularSeason20242025!$D$3:$D$1315, N$1)+SUMIFS(DataRegularSeason20242025!$AB$3:$AB$1315,DataRegularSeason20242025!$B$3:$B$1315, "&lt;=" &amp; $A200, DataRegularSeason20242025!$E$3:$E$1315, N$1)</f>
        <v>58</v>
      </c>
      <c r="O200" s="2">
        <f>SUMIFS(DataRegularSeason20242025!$AA$3:$AA$1315,DataRegularSeason20242025!$B$3:$B$1315, "&lt;=" &amp; $A200, DataRegularSeason20242025!$D$3:$D$1315, O$1)+SUMIFS(DataRegularSeason20242025!$AB$3:$AB$1315,DataRegularSeason20242025!$B$3:$B$1315, "&lt;=" &amp; $A200, DataRegularSeason20242025!$E$3:$E$1315, O$1)</f>
        <v>60</v>
      </c>
      <c r="P200" s="2">
        <f>SUMIFS(DataRegularSeason20242025!$AA$3:$AA$1315,DataRegularSeason20242025!$B$3:$B$1315, "&lt;=" &amp; $A200, DataRegularSeason20242025!$D$3:$D$1315, P$1)+SUMIFS(DataRegularSeason20242025!$AB$3:$AB$1315,DataRegularSeason20242025!$B$3:$B$1315, "&lt;=" &amp; $A200, DataRegularSeason20242025!$E$3:$E$1315, P$1)</f>
        <v>53</v>
      </c>
      <c r="Q200" s="2">
        <f>SUMIFS(DataRegularSeason20242025!$AA$3:$AA$1315,DataRegularSeason20242025!$B$3:$B$1315, "&lt;=" &amp; $A200, DataRegularSeason20242025!$D$3:$D$1315, Q$1)+SUMIFS(DataRegularSeason20242025!$AB$3:$AB$1315,DataRegularSeason20242025!$B$3:$B$1315, "&lt;=" &amp; $A200, DataRegularSeason20242025!$E$3:$E$1315, Q$1)</f>
        <v>62</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49</v>
      </c>
      <c r="T200" s="2">
        <f>SUMIFS(DataRegularSeason20242025!$AA$3:$AA$1315,DataRegularSeason20242025!$B$3:$B$1315, "&lt;=" &amp; $A200, DataRegularSeason20242025!$D$3:$D$1315, T$1)+SUMIFS(DataRegularSeason20242025!$AB$3:$AB$1315,DataRegularSeason20242025!$B$3:$B$1315, "&lt;=" &amp; $A200, DataRegularSeason20242025!$E$3:$E$1315, T$1)</f>
        <v>52</v>
      </c>
      <c r="U200" s="2">
        <f>SUMIFS(DataRegularSeason20242025!$AA$3:$AA$1315,DataRegularSeason20242025!$B$3:$B$1315, "&lt;=" &amp; $A200, DataRegularSeason20242025!$D$3:$D$1315, U$1)+SUMIFS(DataRegularSeason20242025!$AB$3:$AB$1315,DataRegularSeason20242025!$B$3:$B$1315, "&lt;=" &amp; $A200, DataRegularSeason20242025!$E$3:$E$1315, U$1)</f>
        <v>54</v>
      </c>
      <c r="V200" s="2">
        <f>SUMIFS(DataRegularSeason20242025!$AA$3:$AA$1315,DataRegularSeason20242025!$B$3:$B$1315, "&lt;=" &amp; $A200, DataRegularSeason20242025!$D$3:$D$1315, V$1)+SUMIFS(DataRegularSeason20242025!$AB$3:$AB$1315,DataRegularSeason20242025!$B$3:$B$1315, "&lt;=" &amp; $A200, DataRegularSeason20242025!$E$3:$E$1315, V$1)</f>
        <v>50</v>
      </c>
      <c r="W200" s="2">
        <f>SUMIFS(DataRegularSeason20242025!$AA$3:$AA$1315,DataRegularSeason20242025!$B$3:$B$1315, "&lt;=" &amp; $A200, DataRegularSeason20242025!$D$3:$D$1315, W$1)+SUMIFS(DataRegularSeason20242025!$AB$3:$AB$1315,DataRegularSeason20242025!$B$3:$B$1315, "&lt;=" &amp; $A200, DataRegularSeason20242025!$E$3:$E$1315, W$1)</f>
        <v>48</v>
      </c>
      <c r="X200" s="2">
        <f>SUMIFS(DataRegularSeason20242025!$AA$3:$AA$1315,DataRegularSeason20242025!$B$3:$B$1315, "&lt;=" &amp; $A200, DataRegularSeason20242025!$D$3:$D$1315, X$1)+SUMIFS(DataRegularSeason20242025!$AB$3:$AB$1315,DataRegularSeason20242025!$B$3:$B$1315, "&lt;=" &amp; $A200, DataRegularSeason20242025!$E$3:$E$1315, X$1)</f>
        <v>47</v>
      </c>
      <c r="Y200" s="2">
        <f>SUMIFS(DataRegularSeason20242025!$AA$3:$AA$1315,DataRegularSeason20242025!$B$3:$B$1315, "&lt;=" &amp; $A200, DataRegularSeason20242025!$D$3:$D$1315, Y$1)+SUMIFS(DataRegularSeason20242025!$AB$3:$AB$1315,DataRegularSeason20242025!$B$3:$B$1315, "&lt;=" &amp; $A200, DataRegularSeason20242025!$E$3:$E$1315, Y$1)</f>
        <v>34</v>
      </c>
      <c r="Z200" s="2">
        <f>SUMIFS(DataRegularSeason20242025!$AA$3:$AA$1315,DataRegularSeason20242025!$B$3:$B$1315, "&lt;=" &amp; $A200, DataRegularSeason20242025!$D$3:$D$1315, Z$1)+SUMIFS(DataRegularSeason20242025!$AB$3:$AB$1315,DataRegularSeason20242025!$B$3:$B$1315, "&lt;=" &amp; $A200, DataRegularSeason20242025!$E$3:$E$1315, Z$1)</f>
        <v>50</v>
      </c>
      <c r="AA200" s="2">
        <f>SUMIFS(DataRegularSeason20242025!$AA$3:$AA$1315,DataRegularSeason20242025!$B$3:$B$1315, "&lt;=" &amp; $A200, DataRegularSeason20242025!$D$3:$D$1315, AA$1)+SUMIFS(DataRegularSeason20242025!$AB$3:$AB$1315,DataRegularSeason20242025!$B$3:$B$1315, "&lt;=" &amp; $A200, DataRegularSeason20242025!$E$3:$E$1315, AA$1)</f>
        <v>55</v>
      </c>
      <c r="AB200" s="2">
        <f>SUMIFS(DataRegularSeason20242025!$AA$3:$AA$1315,DataRegularSeason20242025!$B$3:$B$1315, "&lt;=" &amp; $A200, DataRegularSeason20242025!$D$3:$D$1315, AB$1)+SUMIFS(DataRegularSeason20242025!$AB$3:$AB$1315,DataRegularSeason20242025!$B$3:$B$1315, "&lt;=" &amp; $A200, DataRegularSeason20242025!$E$3:$E$1315, AB$1)</f>
        <v>62</v>
      </c>
      <c r="AC200" s="2">
        <f>SUMIFS(DataRegularSeason20242025!$AA$3:$AA$1315,DataRegularSeason20242025!$B$3:$B$1315, "&lt;=" &amp; $A200, DataRegularSeason20242025!$D$3:$D$1315, AC$1)+SUMIFS(DataRegularSeason20242025!$AB$3:$AB$1315,DataRegularSeason20242025!$B$3:$B$1315, "&lt;=" &amp; $A200, DataRegularSeason20242025!$E$3:$E$1315, AC$1)</f>
        <v>49</v>
      </c>
      <c r="AD200" s="2">
        <f>SUMIFS(DataRegularSeason20242025!$AA$3:$AA$1315,DataRegularSeason20242025!$B$3:$B$1315, "&lt;=" &amp; $A200, DataRegularSeason20242025!$D$3:$D$1315, AD$1)+SUMIFS(DataRegularSeason20242025!$AB$3:$AB$1315,DataRegularSeason20242025!$B$3:$B$1315, "&lt;=" &amp; $A200, DataRegularSeason20242025!$E$3:$E$1315, AD$1)</f>
        <v>50</v>
      </c>
      <c r="AE200" s="2">
        <f>SUMIFS(DataRegularSeason20242025!$AA$3:$AA$1315,DataRegularSeason20242025!$B$3:$B$1315, "&lt;=" &amp; $A200, DataRegularSeason20242025!$D$3:$D$1315, AE$1)+SUMIFS(DataRegularSeason20242025!$AB$3:$AB$1315,DataRegularSeason20242025!$B$3:$B$1315, "&lt;=" &amp; $A200, DataRegularSeason20242025!$E$3:$E$1315, AE$1)</f>
        <v>64</v>
      </c>
      <c r="AF200" s="2">
        <f>SUMIFS(DataRegularSeason20242025!$AA$3:$AA$1315,DataRegularSeason20242025!$B$3:$B$1315, "&lt;=" &amp; $A200, DataRegularSeason20242025!$D$3:$D$1315, AF$1)+SUMIFS(DataRegularSeason20242025!$AB$3:$AB$1315,DataRegularSeason20242025!$B$3:$B$1315, "&lt;=" &amp; $A200, DataRegularSeason20242025!$E$3:$E$1315, AF$1)</f>
        <v>69</v>
      </c>
      <c r="AG200" s="2">
        <f>SUMIFS(DataRegularSeason20242025!$AA$3:$AA$1315,DataRegularSeason20242025!$B$3:$B$1315, "&lt;=" &amp; $A200, DataRegularSeason20242025!$D$3:$D$1315, AG$1)+SUMIFS(DataRegularSeason20242025!$AB$3:$AB$1315,DataRegularSeason20242025!$B$3:$B$1315, "&lt;=" &amp; $A200, DataRegularSeason20242025!$E$3:$E$1315, AG$1)</f>
        <v>71</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46</v>
      </c>
      <c r="C201" s="2">
        <f>SUMIFS(DataRegularSeason20242025!$AA$3:$AA$1315,DataRegularSeason20242025!$B$3:$B$1315, "&lt;=" &amp; $A201, DataRegularSeason20242025!$D$3:$D$1315, C$1)+SUMIFS(DataRegularSeason20242025!$AB$3:$AB$1315,DataRegularSeason20242025!$B$3:$B$1315, "&lt;=" &amp; $A201, DataRegularSeason20242025!$E$3:$E$1315, C$1)</f>
        <v>56</v>
      </c>
      <c r="D201" s="2">
        <f>SUMIFS(DataRegularSeason20242025!$AA$3:$AA$1315,DataRegularSeason20242025!$B$3:$B$1315, "&lt;=" &amp; $A201, DataRegularSeason20242025!$D$3:$D$1315, D$1)+SUMIFS(DataRegularSeason20242025!$AB$3:$AB$1315,DataRegularSeason20242025!$B$3:$B$1315, "&lt;=" &amp; $A201, DataRegularSeason20242025!$E$3:$E$1315, D$1)</f>
        <v>41</v>
      </c>
      <c r="E201" s="2">
        <f>SUMIFS(DataRegularSeason20242025!$AA$3:$AA$1315,DataRegularSeason20242025!$B$3:$B$1315, "&lt;=" &amp; $A201, DataRegularSeason20242025!$D$3:$D$1315, E$1)+SUMIFS(DataRegularSeason20242025!$AB$3:$AB$1315,DataRegularSeason20242025!$B$3:$B$1315, "&lt;=" &amp; $A201, DataRegularSeason20242025!$E$3:$E$1315, E$1)</f>
        <v>64</v>
      </c>
      <c r="F201" s="2">
        <f>SUMIFS(DataRegularSeason20242025!$AA$3:$AA$1315,DataRegularSeason20242025!$B$3:$B$1315, "&lt;=" &amp; $A201, DataRegularSeason20242025!$D$3:$D$1315, F$1)+SUMIFS(DataRegularSeason20242025!$AB$3:$AB$1315,DataRegularSeason20242025!$B$3:$B$1315, "&lt;=" &amp; $A201, DataRegularSeason20242025!$E$3:$E$1315, F$1)</f>
        <v>55</v>
      </c>
      <c r="G201" s="2">
        <f>SUMIFS(DataRegularSeason20242025!$AA$3:$AA$1315,DataRegularSeason20242025!$B$3:$B$1315, "&lt;=" &amp; $A201, DataRegularSeason20242025!$D$3:$D$1315, G$1)+SUMIFS(DataRegularSeason20242025!$AB$3:$AB$1315,DataRegularSeason20242025!$B$3:$B$1315, "&lt;=" &amp; $A201, DataRegularSeason20242025!$E$3:$E$1315, G$1)</f>
        <v>55</v>
      </c>
      <c r="H201" s="2">
        <f>SUMIFS(DataRegularSeason20242025!$AA$3:$AA$1315,DataRegularSeason20242025!$B$3:$B$1315, "&lt;=" &amp; $A201, DataRegularSeason20242025!$D$3:$D$1315, H$1)+SUMIFS(DataRegularSeason20242025!$AB$3:$AB$1315,DataRegularSeason20242025!$B$3:$B$1315, "&lt;=" &amp; $A201, DataRegularSeason20242025!$E$3:$E$1315, H$1)</f>
        <v>35</v>
      </c>
      <c r="I201" s="2">
        <f>SUMIFS(DataRegularSeason20242025!$AA$3:$AA$1315,DataRegularSeason20242025!$B$3:$B$1315, "&lt;=" &amp; $A201, DataRegularSeason20242025!$D$3:$D$1315, I$1)+SUMIFS(DataRegularSeason20242025!$AB$3:$AB$1315,DataRegularSeason20242025!$B$3:$B$1315, "&lt;=" &amp; $A201, DataRegularSeason20242025!$E$3:$E$1315, I$1)</f>
        <v>58</v>
      </c>
      <c r="J201" s="2">
        <f>SUMIFS(DataRegularSeason20242025!$AA$3:$AA$1315,DataRegularSeason20242025!$B$3:$B$1315, "&lt;=" &amp; $A201, DataRegularSeason20242025!$D$3:$D$1315, J$1)+SUMIFS(DataRegularSeason20242025!$AB$3:$AB$1315,DataRegularSeason20242025!$B$3:$B$1315, "&lt;=" &amp; $A201, DataRegularSeason20242025!$E$3:$E$1315, J$1)</f>
        <v>63</v>
      </c>
      <c r="K201" s="2">
        <f>SUMIFS(DataRegularSeason20242025!$AA$3:$AA$1315,DataRegularSeason20242025!$B$3:$B$1315, "&lt;=" &amp; $A201, DataRegularSeason20242025!$D$3:$D$1315, K$1)+SUMIFS(DataRegularSeason20242025!$AB$3:$AB$1315,DataRegularSeason20242025!$B$3:$B$1315, "&lt;=" &amp; $A201, DataRegularSeason20242025!$E$3:$E$1315, K$1)</f>
        <v>51</v>
      </c>
      <c r="L201" s="2">
        <f>SUMIFS(DataRegularSeason20242025!$AA$3:$AA$1315,DataRegularSeason20242025!$B$3:$B$1315, "&lt;=" &amp; $A201, DataRegularSeason20242025!$D$3:$D$1315, L$1)+SUMIFS(DataRegularSeason20242025!$AB$3:$AB$1315,DataRegularSeason20242025!$B$3:$B$1315, "&lt;=" &amp; $A201, DataRegularSeason20242025!$E$3:$E$1315, L$1)</f>
        <v>65</v>
      </c>
      <c r="M201" s="2">
        <f>SUMIFS(DataRegularSeason20242025!$AA$3:$AA$1315,DataRegularSeason20242025!$B$3:$B$1315, "&lt;=" &amp; $A201, DataRegularSeason20242025!$D$3:$D$1315, M$1)+SUMIFS(DataRegularSeason20242025!$AB$3:$AB$1315,DataRegularSeason20242025!$B$3:$B$1315, "&lt;=" &amp; $A201, DataRegularSeason20242025!$E$3:$E$1315, M$1)</f>
        <v>59</v>
      </c>
      <c r="N201" s="2">
        <f>SUMIFS(DataRegularSeason20242025!$AA$3:$AA$1315,DataRegularSeason20242025!$B$3:$B$1315, "&lt;=" &amp; $A201, DataRegularSeason20242025!$D$3:$D$1315, N$1)+SUMIFS(DataRegularSeason20242025!$AB$3:$AB$1315,DataRegularSeason20242025!$B$3:$B$1315, "&lt;=" &amp; $A201, DataRegularSeason20242025!$E$3:$E$1315, N$1)</f>
        <v>58</v>
      </c>
      <c r="O201" s="2">
        <f>SUMIFS(DataRegularSeason20242025!$AA$3:$AA$1315,DataRegularSeason20242025!$B$3:$B$1315, "&lt;=" &amp; $A201, DataRegularSeason20242025!$D$3:$D$1315, O$1)+SUMIFS(DataRegularSeason20242025!$AB$3:$AB$1315,DataRegularSeason20242025!$B$3:$B$1315, "&lt;=" &amp; $A201, DataRegularSeason20242025!$E$3:$E$1315, O$1)</f>
        <v>60</v>
      </c>
      <c r="P201" s="2">
        <f>SUMIFS(DataRegularSeason20242025!$AA$3:$AA$1315,DataRegularSeason20242025!$B$3:$B$1315, "&lt;=" &amp; $A201, DataRegularSeason20242025!$D$3:$D$1315, P$1)+SUMIFS(DataRegularSeason20242025!$AB$3:$AB$1315,DataRegularSeason20242025!$B$3:$B$1315, "&lt;=" &amp; $A201, DataRegularSeason20242025!$E$3:$E$1315, P$1)</f>
        <v>53</v>
      </c>
      <c r="Q201" s="2">
        <f>SUMIFS(DataRegularSeason20242025!$AA$3:$AA$1315,DataRegularSeason20242025!$B$3:$B$1315, "&lt;=" &amp; $A201, DataRegularSeason20242025!$D$3:$D$1315, Q$1)+SUMIFS(DataRegularSeason20242025!$AB$3:$AB$1315,DataRegularSeason20242025!$B$3:$B$1315, "&lt;=" &amp; $A201, DataRegularSeason20242025!$E$3:$E$1315, Q$1)</f>
        <v>62</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49</v>
      </c>
      <c r="T201" s="2">
        <f>SUMIFS(DataRegularSeason20242025!$AA$3:$AA$1315,DataRegularSeason20242025!$B$3:$B$1315, "&lt;=" &amp; $A201, DataRegularSeason20242025!$D$3:$D$1315, T$1)+SUMIFS(DataRegularSeason20242025!$AB$3:$AB$1315,DataRegularSeason20242025!$B$3:$B$1315, "&lt;=" &amp; $A201, DataRegularSeason20242025!$E$3:$E$1315, T$1)</f>
        <v>52</v>
      </c>
      <c r="U201" s="2">
        <f>SUMIFS(DataRegularSeason20242025!$AA$3:$AA$1315,DataRegularSeason20242025!$B$3:$B$1315, "&lt;=" &amp; $A201, DataRegularSeason20242025!$D$3:$D$1315, U$1)+SUMIFS(DataRegularSeason20242025!$AB$3:$AB$1315,DataRegularSeason20242025!$B$3:$B$1315, "&lt;=" &amp; $A201, DataRegularSeason20242025!$E$3:$E$1315, U$1)</f>
        <v>54</v>
      </c>
      <c r="V201" s="2">
        <f>SUMIFS(DataRegularSeason20242025!$AA$3:$AA$1315,DataRegularSeason20242025!$B$3:$B$1315, "&lt;=" &amp; $A201, DataRegularSeason20242025!$D$3:$D$1315, V$1)+SUMIFS(DataRegularSeason20242025!$AB$3:$AB$1315,DataRegularSeason20242025!$B$3:$B$1315, "&lt;=" &amp; $A201, DataRegularSeason20242025!$E$3:$E$1315, V$1)</f>
        <v>50</v>
      </c>
      <c r="W201" s="2">
        <f>SUMIFS(DataRegularSeason20242025!$AA$3:$AA$1315,DataRegularSeason20242025!$B$3:$B$1315, "&lt;=" &amp; $A201, DataRegularSeason20242025!$D$3:$D$1315, W$1)+SUMIFS(DataRegularSeason20242025!$AB$3:$AB$1315,DataRegularSeason20242025!$B$3:$B$1315, "&lt;=" &amp; $A201, DataRegularSeason20242025!$E$3:$E$1315, W$1)</f>
        <v>48</v>
      </c>
      <c r="X201" s="2">
        <f>SUMIFS(DataRegularSeason20242025!$AA$3:$AA$1315,DataRegularSeason20242025!$B$3:$B$1315, "&lt;=" &amp; $A201, DataRegularSeason20242025!$D$3:$D$1315, X$1)+SUMIFS(DataRegularSeason20242025!$AB$3:$AB$1315,DataRegularSeason20242025!$B$3:$B$1315, "&lt;=" &amp; $A201, DataRegularSeason20242025!$E$3:$E$1315, X$1)</f>
        <v>47</v>
      </c>
      <c r="Y201" s="2">
        <f>SUMIFS(DataRegularSeason20242025!$AA$3:$AA$1315,DataRegularSeason20242025!$B$3:$B$1315, "&lt;=" &amp; $A201, DataRegularSeason20242025!$D$3:$D$1315, Y$1)+SUMIFS(DataRegularSeason20242025!$AB$3:$AB$1315,DataRegularSeason20242025!$B$3:$B$1315, "&lt;=" &amp; $A201, DataRegularSeason20242025!$E$3:$E$1315, Y$1)</f>
        <v>34</v>
      </c>
      <c r="Z201" s="2">
        <f>SUMIFS(DataRegularSeason20242025!$AA$3:$AA$1315,DataRegularSeason20242025!$B$3:$B$1315, "&lt;=" &amp; $A201, DataRegularSeason20242025!$D$3:$D$1315, Z$1)+SUMIFS(DataRegularSeason20242025!$AB$3:$AB$1315,DataRegularSeason20242025!$B$3:$B$1315, "&lt;=" &amp; $A201, DataRegularSeason20242025!$E$3:$E$1315, Z$1)</f>
        <v>50</v>
      </c>
      <c r="AA201" s="2">
        <f>SUMIFS(DataRegularSeason20242025!$AA$3:$AA$1315,DataRegularSeason20242025!$B$3:$B$1315, "&lt;=" &amp; $A201, DataRegularSeason20242025!$D$3:$D$1315, AA$1)+SUMIFS(DataRegularSeason20242025!$AB$3:$AB$1315,DataRegularSeason20242025!$B$3:$B$1315, "&lt;=" &amp; $A201, DataRegularSeason20242025!$E$3:$E$1315, AA$1)</f>
        <v>55</v>
      </c>
      <c r="AB201" s="2">
        <f>SUMIFS(DataRegularSeason20242025!$AA$3:$AA$1315,DataRegularSeason20242025!$B$3:$B$1315, "&lt;=" &amp; $A201, DataRegularSeason20242025!$D$3:$D$1315, AB$1)+SUMIFS(DataRegularSeason20242025!$AB$3:$AB$1315,DataRegularSeason20242025!$B$3:$B$1315, "&lt;=" &amp; $A201, DataRegularSeason20242025!$E$3:$E$1315, AB$1)</f>
        <v>62</v>
      </c>
      <c r="AC201" s="2">
        <f>SUMIFS(DataRegularSeason20242025!$AA$3:$AA$1315,DataRegularSeason20242025!$B$3:$B$1315, "&lt;=" &amp; $A201, DataRegularSeason20242025!$D$3:$D$1315, AC$1)+SUMIFS(DataRegularSeason20242025!$AB$3:$AB$1315,DataRegularSeason20242025!$B$3:$B$1315, "&lt;=" &amp; $A201, DataRegularSeason20242025!$E$3:$E$1315, AC$1)</f>
        <v>49</v>
      </c>
      <c r="AD201" s="2">
        <f>SUMIFS(DataRegularSeason20242025!$AA$3:$AA$1315,DataRegularSeason20242025!$B$3:$B$1315, "&lt;=" &amp; $A201, DataRegularSeason20242025!$D$3:$D$1315, AD$1)+SUMIFS(DataRegularSeason20242025!$AB$3:$AB$1315,DataRegularSeason20242025!$B$3:$B$1315, "&lt;=" &amp; $A201, DataRegularSeason20242025!$E$3:$E$1315, AD$1)</f>
        <v>50</v>
      </c>
      <c r="AE201" s="2">
        <f>SUMIFS(DataRegularSeason20242025!$AA$3:$AA$1315,DataRegularSeason20242025!$B$3:$B$1315, "&lt;=" &amp; $A201, DataRegularSeason20242025!$D$3:$D$1315, AE$1)+SUMIFS(DataRegularSeason20242025!$AB$3:$AB$1315,DataRegularSeason20242025!$B$3:$B$1315, "&lt;=" &amp; $A201, DataRegularSeason20242025!$E$3:$E$1315, AE$1)</f>
        <v>64</v>
      </c>
      <c r="AF201" s="2">
        <f>SUMIFS(DataRegularSeason20242025!$AA$3:$AA$1315,DataRegularSeason20242025!$B$3:$B$1315, "&lt;=" &amp; $A201, DataRegularSeason20242025!$D$3:$D$1315, AF$1)+SUMIFS(DataRegularSeason20242025!$AB$3:$AB$1315,DataRegularSeason20242025!$B$3:$B$1315, "&lt;=" &amp; $A201, DataRegularSeason20242025!$E$3:$E$1315, AF$1)</f>
        <v>69</v>
      </c>
      <c r="AG201" s="2">
        <f>SUMIFS(DataRegularSeason20242025!$AA$3:$AA$1315,DataRegularSeason20242025!$B$3:$B$1315, "&lt;=" &amp; $A201, DataRegularSeason20242025!$D$3:$D$1315, AG$1)+SUMIFS(DataRegularSeason20242025!$AB$3:$AB$1315,DataRegularSeason20242025!$B$3:$B$1315, "&lt;=" &amp; $A201, DataRegularSeason20242025!$E$3:$E$1315, AG$1)</f>
        <v>71</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46</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46</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46</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46</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46</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46</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46</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46</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46</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46</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46</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46</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46</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46</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46</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46</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46</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46</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46</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46</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46</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46</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46</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46</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46</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46</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46</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46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46</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46</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46</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46</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46</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46</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46</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46</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46</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46</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46</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46</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46</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46</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46</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46</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46</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46</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46</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46</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46</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46</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46</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46</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46</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46</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46</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46</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46</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46</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46</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46</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46</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46</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46</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46</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46</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46</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46</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46</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46</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46</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46</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34"/>
  <sheetViews>
    <sheetView workbookViewId="0">
      <pane xSplit="1" topLeftCell="BE1" activePane="topRight" state="frozen"/>
      <selection pane="topRight" activeCell="DO2" sqref="DO2"/>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18</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62</v>
      </c>
      <c r="DV2">
        <f>SUMIFS(DataRegularSeason20242025!$AA$3:$AA$1315,DataRegularSeason20242025!$B$3:$B$1315, "&lt;=" &amp; DV$1, DataRegularSeason20242025!$D$3:$D$1315, $A2)+SUMIFS(DataRegularSeason20242025!$AB$3:$AB$1315,DataRegularSeason20242025!$B$3:$B$1315, "&lt;=" &amp; DV$1, DataRegularSeason20242025!$E$3:$E$1315, $A2)</f>
        <v>62</v>
      </c>
      <c r="DW2">
        <f>SUMIFS(DataRegularSeason20242025!$AA$3:$AA$1315,DataRegularSeason20242025!$B$3:$B$1315, "&lt;=" &amp; DW$1, DataRegularSeason20242025!$D$3:$D$1315, $A2)+SUMIFS(DataRegularSeason20242025!$AB$3:$AB$1315,DataRegularSeason20242025!$B$3:$B$1315, "&lt;=" &amp; DW$1, DataRegularSeason20242025!$E$3:$E$1315, $A2)</f>
        <v>62</v>
      </c>
      <c r="DX2">
        <f>SUMIFS(DataRegularSeason20242025!$AA$3:$AA$1315,DataRegularSeason20242025!$B$3:$B$1315, "&lt;=" &amp; DX$1, DataRegularSeason20242025!$D$3:$D$1315, $A2)+SUMIFS(DataRegularSeason20242025!$AB$3:$AB$1315,DataRegularSeason20242025!$B$3:$B$1315, "&lt;=" &amp; DX$1, DataRegularSeason20242025!$E$3:$E$1315, $A2)</f>
        <v>62</v>
      </c>
      <c r="DY2">
        <f>SUMIFS(DataRegularSeason20242025!$AA$3:$AA$1315,DataRegularSeason20242025!$B$3:$B$1315, "&lt;=" &amp; DY$1, DataRegularSeason20242025!$D$3:$D$1315, $A2)+SUMIFS(DataRegularSeason20242025!$AB$3:$AB$1315,DataRegularSeason20242025!$B$3:$B$1315, "&lt;=" &amp; DY$1, DataRegularSeason20242025!$E$3:$E$1315, $A2)</f>
        <v>62</v>
      </c>
      <c r="DZ2">
        <f>SUMIFS(DataRegularSeason20242025!$AA$3:$AA$1315,DataRegularSeason20242025!$B$3:$B$1315, "&lt;=" &amp; DZ$1, DataRegularSeason20242025!$D$3:$D$1315, $A2)+SUMIFS(DataRegularSeason20242025!$AB$3:$AB$1315,DataRegularSeason20242025!$B$3:$B$1315, "&lt;=" &amp; DZ$1, DataRegularSeason20242025!$E$3:$E$1315, $A2)</f>
        <v>62</v>
      </c>
      <c r="EA2">
        <f>SUMIFS(DataRegularSeason20242025!$AA$3:$AA$1315,DataRegularSeason20242025!$B$3:$B$1315, "&lt;=" &amp; EA$1, DataRegularSeason20242025!$D$3:$D$1315, $A2)+SUMIFS(DataRegularSeason20242025!$AB$3:$AB$1315,DataRegularSeason20242025!$B$3:$B$1315, "&lt;=" &amp; EA$1, DataRegularSeason20242025!$E$3:$E$1315, $A2)</f>
        <v>62</v>
      </c>
      <c r="EB2">
        <f>SUMIFS(DataRegularSeason20242025!$AA$3:$AA$1315,DataRegularSeason20242025!$B$3:$B$1315, "&lt;=" &amp; EB$1, DataRegularSeason20242025!$D$3:$D$1315, $A2)+SUMIFS(DataRegularSeason20242025!$AB$3:$AB$1315,DataRegularSeason20242025!$B$3:$B$1315, "&lt;=" &amp; EB$1, DataRegularSeason20242025!$E$3:$E$1315, $A2)</f>
        <v>62</v>
      </c>
      <c r="EC2">
        <f>SUMIFS(DataRegularSeason20242025!$AA$3:$AA$1315,DataRegularSeason20242025!$B$3:$B$1315, "&lt;=" &amp; EC$1, DataRegularSeason20242025!$D$3:$D$1315, $A2)+SUMIFS(DataRegularSeason20242025!$AB$3:$AB$1315,DataRegularSeason20242025!$B$3:$B$1315, "&lt;=" &amp; EC$1, DataRegularSeason20242025!$E$3:$E$1315, $A2)</f>
        <v>62</v>
      </c>
      <c r="ED2">
        <f>SUMIFS(DataRegularSeason20242025!$AA$3:$AA$1315,DataRegularSeason20242025!$B$3:$B$1315, "&lt;=" &amp; ED$1, DataRegularSeason20242025!$D$3:$D$1315, $A2)+SUMIFS(DataRegularSeason20242025!$AB$3:$AB$1315,DataRegularSeason20242025!$B$3:$B$1315, "&lt;=" &amp; ED$1, DataRegularSeason20242025!$E$3:$E$1315, $A2)</f>
        <v>62</v>
      </c>
      <c r="EE2">
        <f>SUMIFS(DataRegularSeason20242025!$AA$3:$AA$1315,DataRegularSeason20242025!$B$3:$B$1315, "&lt;=" &amp; EE$1, DataRegularSeason20242025!$D$3:$D$1315, $A2)+SUMIFS(DataRegularSeason20242025!$AB$3:$AB$1315,DataRegularSeason20242025!$B$3:$B$1315, "&lt;=" &amp; EE$1, DataRegularSeason20242025!$E$3:$E$1315, $A2)</f>
        <v>62</v>
      </c>
      <c r="EF2">
        <f>SUMIFS(DataRegularSeason20242025!$AA$3:$AA$1315,DataRegularSeason20242025!$B$3:$B$1315, "&lt;=" &amp; EF$1, DataRegularSeason20242025!$D$3:$D$1315, $A2)+SUMIFS(DataRegularSeason20242025!$AB$3:$AB$1315,DataRegularSeason20242025!$B$3:$B$1315, "&lt;=" &amp; EF$1, DataRegularSeason20242025!$E$3:$E$1315, $A2)</f>
        <v>62</v>
      </c>
      <c r="EG2">
        <f>SUMIFS(DataRegularSeason20242025!$AA$3:$AA$1315,DataRegularSeason20242025!$B$3:$B$1315, "&lt;=" &amp; EG$1, DataRegularSeason20242025!$D$3:$D$1315, $A2)+SUMIFS(DataRegularSeason20242025!$AB$3:$AB$1315,DataRegularSeason20242025!$B$3:$B$1315, "&lt;=" &amp; EG$1, DataRegularSeason20242025!$E$3:$E$1315, $A2)</f>
        <v>62</v>
      </c>
      <c r="EH2">
        <f>SUMIFS(DataRegularSeason20242025!$AA$3:$AA$1315,DataRegularSeason20242025!$B$3:$B$1315, "&lt;=" &amp; EH$1, DataRegularSeason20242025!$D$3:$D$1315, $A2)+SUMIFS(DataRegularSeason20242025!$AB$3:$AB$1315,DataRegularSeason20242025!$B$3:$B$1315, "&lt;=" &amp; EH$1, DataRegularSeason20242025!$E$3:$E$1315, $A2)</f>
        <v>62</v>
      </c>
      <c r="EI2">
        <f>SUMIFS(DataRegularSeason20242025!$AA$3:$AA$1315,DataRegularSeason20242025!$B$3:$B$1315, "&lt;=" &amp; EI$1, DataRegularSeason20242025!$D$3:$D$1315, $A2)+SUMIFS(DataRegularSeason20242025!$AB$3:$AB$1315,DataRegularSeason20242025!$B$3:$B$1315, "&lt;=" &amp; EI$1, DataRegularSeason20242025!$E$3:$E$1315, $A2)</f>
        <v>62</v>
      </c>
      <c r="EJ2">
        <f>SUMIFS(DataRegularSeason20242025!$AA$3:$AA$1315,DataRegularSeason20242025!$B$3:$B$1315, "&lt;=" &amp; EJ$1, DataRegularSeason20242025!$D$3:$D$1315, $A2)+SUMIFS(DataRegularSeason20242025!$AB$3:$AB$1315,DataRegularSeason20242025!$B$3:$B$1315, "&lt;=" &amp; EJ$1, DataRegularSeason20242025!$E$3:$E$1315, $A2)</f>
        <v>62</v>
      </c>
      <c r="EK2">
        <f>SUMIFS(DataRegularSeason20242025!$AA$3:$AA$1315,DataRegularSeason20242025!$B$3:$B$1315, "&lt;=" &amp; EK$1, DataRegularSeason20242025!$D$3:$D$1315, $A2)+SUMIFS(DataRegularSeason20242025!$AB$3:$AB$1315,DataRegularSeason20242025!$B$3:$B$1315, "&lt;=" &amp; EK$1, DataRegularSeason20242025!$E$3:$E$1315, $A2)</f>
        <v>62</v>
      </c>
      <c r="EL2">
        <f>SUMIFS(DataRegularSeason20242025!$AA$3:$AA$1315,DataRegularSeason20242025!$B$3:$B$1315, "&lt;=" &amp; EL$1, DataRegularSeason20242025!$D$3:$D$1315, $A2)+SUMIFS(DataRegularSeason20242025!$AB$3:$AB$1315,DataRegularSeason20242025!$B$3:$B$1315, "&lt;=" &amp; EL$1, DataRegularSeason20242025!$E$3:$E$1315, $A2)</f>
        <v>62</v>
      </c>
      <c r="EM2">
        <f>SUMIFS(DataRegularSeason20242025!$AA$3:$AA$1315,DataRegularSeason20242025!$B$3:$B$1315, "&lt;=" &amp; EM$1, DataRegularSeason20242025!$D$3:$D$1315, $A2)+SUMIFS(DataRegularSeason20242025!$AB$3:$AB$1315,DataRegularSeason20242025!$B$3:$B$1315, "&lt;=" &amp; EM$1, DataRegularSeason20242025!$E$3:$E$1315, $A2)</f>
        <v>62</v>
      </c>
      <c r="EN2">
        <f>SUMIFS(DataRegularSeason20242025!$AA$3:$AA$1315,DataRegularSeason20242025!$B$3:$B$1315, "&lt;=" &amp; EN$1, DataRegularSeason20242025!$D$3:$D$1315, $A2)+SUMIFS(DataRegularSeason20242025!$AB$3:$AB$1315,DataRegularSeason20242025!$B$3:$B$1315, "&lt;=" &amp; EN$1, DataRegularSeason20242025!$E$3:$E$1315, $A2)</f>
        <v>62</v>
      </c>
      <c r="EO2">
        <f>SUMIFS(DataRegularSeason20242025!$AA$3:$AA$1315,DataRegularSeason20242025!$B$3:$B$1315, "&lt;=" &amp; EO$1, DataRegularSeason20242025!$D$3:$D$1315, $A2)+SUMIFS(DataRegularSeason20242025!$AB$3:$AB$1315,DataRegularSeason20242025!$B$3:$B$1315, "&lt;=" &amp; EO$1, DataRegularSeason20242025!$E$3:$E$1315, $A2)</f>
        <v>62</v>
      </c>
      <c r="EP2">
        <f>SUMIFS(DataRegularSeason20242025!$AA$3:$AA$1315,DataRegularSeason20242025!$B$3:$B$1315, "&lt;=" &amp; EP$1, DataRegularSeason20242025!$D$3:$D$1315, $A2)+SUMIFS(DataRegularSeason20242025!$AB$3:$AB$1315,DataRegularSeason20242025!$B$3:$B$1315, "&lt;=" &amp; EP$1, DataRegularSeason20242025!$E$3:$E$1315, $A2)</f>
        <v>62</v>
      </c>
      <c r="EQ2">
        <f>SUMIFS(DataRegularSeason20242025!$AA$3:$AA$1315,DataRegularSeason20242025!$B$3:$B$1315, "&lt;=" &amp; EQ$1, DataRegularSeason20242025!$D$3:$D$1315, $A2)+SUMIFS(DataRegularSeason20242025!$AB$3:$AB$1315,DataRegularSeason20242025!$B$3:$B$1315, "&lt;=" &amp; EQ$1, DataRegularSeason20242025!$E$3:$E$1315, $A2)</f>
        <v>62</v>
      </c>
      <c r="ER2">
        <f>SUMIFS(DataRegularSeason20242025!$AA$3:$AA$1315,DataRegularSeason20242025!$B$3:$B$1315, "&lt;=" &amp; ER$1, DataRegularSeason20242025!$D$3:$D$1315, $A2)+SUMIFS(DataRegularSeason20242025!$AB$3:$AB$1315,DataRegularSeason20242025!$B$3:$B$1315, "&lt;=" &amp; ER$1, DataRegularSeason20242025!$E$3:$E$1315, $A2)</f>
        <v>62</v>
      </c>
      <c r="ES2">
        <f>SUMIFS(DataRegularSeason20242025!$AA$3:$AA$1315,DataRegularSeason20242025!$B$3:$B$1315, "&lt;=" &amp; ES$1, DataRegularSeason20242025!$D$3:$D$1315, $A2)+SUMIFS(DataRegularSeason20242025!$AB$3:$AB$1315,DataRegularSeason20242025!$B$3:$B$1315, "&lt;=" &amp; ES$1, DataRegularSeason20242025!$E$3:$E$1315, $A2)</f>
        <v>62</v>
      </c>
      <c r="ET2">
        <f>SUMIFS(DataRegularSeason20242025!$AA$3:$AA$1315,DataRegularSeason20242025!$B$3:$B$1315, "&lt;=" &amp; ET$1, DataRegularSeason20242025!$D$3:$D$1315, $A2)+SUMIFS(DataRegularSeason20242025!$AB$3:$AB$1315,DataRegularSeason20242025!$B$3:$B$1315, "&lt;=" &amp; ET$1, DataRegularSeason20242025!$E$3:$E$1315, $A2)</f>
        <v>62</v>
      </c>
      <c r="EU2">
        <f>SUMIFS(DataRegularSeason20242025!$AA$3:$AA$1315,DataRegularSeason20242025!$B$3:$B$1315, "&lt;=" &amp; EU$1, DataRegularSeason20242025!$D$3:$D$1315, $A2)+SUMIFS(DataRegularSeason20242025!$AB$3:$AB$1315,DataRegularSeason20242025!$B$3:$B$1315, "&lt;=" &amp; EU$1, DataRegularSeason20242025!$E$3:$E$1315, $A2)</f>
        <v>62</v>
      </c>
      <c r="EV2">
        <f>SUMIFS(DataRegularSeason20242025!$AA$3:$AA$1315,DataRegularSeason20242025!$B$3:$B$1315, "&lt;=" &amp; EV$1, DataRegularSeason20242025!$D$3:$D$1315, $A2)+SUMIFS(DataRegularSeason20242025!$AB$3:$AB$1315,DataRegularSeason20242025!$B$3:$B$1315, "&lt;=" &amp; EV$1, DataRegularSeason20242025!$E$3:$E$1315, $A2)</f>
        <v>62</v>
      </c>
      <c r="EW2">
        <f>SUMIFS(DataRegularSeason20242025!$AA$3:$AA$1315,DataRegularSeason20242025!$B$3:$B$1315, "&lt;=" &amp; EW$1, DataRegularSeason20242025!$D$3:$D$1315, $A2)+SUMIFS(DataRegularSeason20242025!$AB$3:$AB$1315,DataRegularSeason20242025!$B$3:$B$1315, "&lt;=" &amp; EW$1, DataRegularSeason20242025!$E$3:$E$1315, $A2)</f>
        <v>62</v>
      </c>
      <c r="EX2">
        <f>SUMIFS(DataRegularSeason20242025!$AA$3:$AA$1315,DataRegularSeason20242025!$B$3:$B$1315, "&lt;=" &amp; EX$1, DataRegularSeason20242025!$D$3:$D$1315, $A2)+SUMIFS(DataRegularSeason20242025!$AB$3:$AB$1315,DataRegularSeason20242025!$B$3:$B$1315, "&lt;=" &amp; EX$1, DataRegularSeason20242025!$E$3:$E$1315, $A2)</f>
        <v>62</v>
      </c>
      <c r="EY2">
        <f>SUMIFS(DataRegularSeason20242025!$AA$3:$AA$1315,DataRegularSeason20242025!$B$3:$B$1315, "&lt;=" &amp; EY$1, DataRegularSeason20242025!$D$3:$D$1315, $A2)+SUMIFS(DataRegularSeason20242025!$AB$3:$AB$1315,DataRegularSeason20242025!$B$3:$B$1315, "&lt;=" &amp; EY$1, DataRegularSeason20242025!$E$3:$E$1315, $A2)</f>
        <v>62</v>
      </c>
      <c r="EZ2">
        <f>SUMIFS(DataRegularSeason20242025!$AA$3:$AA$1315,DataRegularSeason20242025!$B$3:$B$1315, "&lt;=" &amp; EZ$1, DataRegularSeason20242025!$D$3:$D$1315, $A2)+SUMIFS(DataRegularSeason20242025!$AB$3:$AB$1315,DataRegularSeason20242025!$B$3:$B$1315, "&lt;=" &amp; EZ$1, DataRegularSeason20242025!$E$3:$E$1315, $A2)</f>
        <v>62</v>
      </c>
      <c r="FA2">
        <f>SUMIFS(DataRegularSeason20242025!$AA$3:$AA$1315,DataRegularSeason20242025!$B$3:$B$1315, "&lt;=" &amp; FA$1, DataRegularSeason20242025!$D$3:$D$1315, $A2)+SUMIFS(DataRegularSeason20242025!$AB$3:$AB$1315,DataRegularSeason20242025!$B$3:$B$1315, "&lt;=" &amp; FA$1, DataRegularSeason20242025!$E$3:$E$1315, $A2)</f>
        <v>62</v>
      </c>
      <c r="FB2">
        <f>SUMIFS(DataRegularSeason20242025!$AA$3:$AA$1315,DataRegularSeason20242025!$B$3:$B$1315, "&lt;=" &amp; FB$1, DataRegularSeason20242025!$D$3:$D$1315, $A2)+SUMIFS(DataRegularSeason20242025!$AB$3:$AB$1315,DataRegularSeason20242025!$B$3:$B$1315, "&lt;=" &amp; FB$1, DataRegularSeason20242025!$E$3:$E$1315, $A2)</f>
        <v>62</v>
      </c>
      <c r="FC2">
        <f>SUMIFS(DataRegularSeason20242025!$AA$3:$AA$1315,DataRegularSeason20242025!$B$3:$B$1315, "&lt;=" &amp; FC$1, DataRegularSeason20242025!$D$3:$D$1315, $A2)+SUMIFS(DataRegularSeason20242025!$AB$3:$AB$1315,DataRegularSeason20242025!$B$3:$B$1315, "&lt;=" &amp; FC$1, DataRegularSeason20242025!$E$3:$E$1315, $A2)</f>
        <v>62</v>
      </c>
      <c r="FD2">
        <f>SUMIFS(DataRegularSeason20242025!$AA$3:$AA$1315,DataRegularSeason20242025!$B$3:$B$1315, "&lt;=" &amp; FD$1, DataRegularSeason20242025!$D$3:$D$1315, $A2)+SUMIFS(DataRegularSeason20242025!$AB$3:$AB$1315,DataRegularSeason20242025!$B$3:$B$1315, "&lt;=" &amp; FD$1, DataRegularSeason20242025!$E$3:$E$1315, $A2)</f>
        <v>62</v>
      </c>
      <c r="FE2">
        <f>SUMIFS(DataRegularSeason20242025!$AA$3:$AA$1315,DataRegularSeason20242025!$B$3:$B$1315, "&lt;=" &amp; FE$1, DataRegularSeason20242025!$D$3:$D$1315, $A2)+SUMIFS(DataRegularSeason20242025!$AB$3:$AB$1315,DataRegularSeason20242025!$B$3:$B$1315, "&lt;=" &amp; FE$1, DataRegularSeason20242025!$E$3:$E$1315, $A2)</f>
        <v>62</v>
      </c>
      <c r="FF2">
        <f>SUMIFS(DataRegularSeason20242025!$AA$3:$AA$1315,DataRegularSeason20242025!$B$3:$B$1315, "&lt;=" &amp; FF$1, DataRegularSeason20242025!$D$3:$D$1315, $A2)+SUMIFS(DataRegularSeason20242025!$AB$3:$AB$1315,DataRegularSeason20242025!$B$3:$B$1315, "&lt;=" &amp; FF$1, DataRegularSeason20242025!$E$3:$E$1315, $A2)</f>
        <v>62</v>
      </c>
      <c r="FG2">
        <f>SUMIFS(DataRegularSeason20242025!$AA$3:$AA$1315,DataRegularSeason20242025!$B$3:$B$1315, "&lt;=" &amp; FG$1, DataRegularSeason20242025!$D$3:$D$1315, $A2)+SUMIFS(DataRegularSeason20242025!$AB$3:$AB$1315,DataRegularSeason20242025!$B$3:$B$1315, "&lt;=" &amp; FG$1, DataRegularSeason20242025!$E$3:$E$1315, $A2)</f>
        <v>62</v>
      </c>
      <c r="FH2">
        <f>SUMIFS(DataRegularSeason20242025!$AA$3:$AA$1315,DataRegularSeason20242025!$B$3:$B$1315, "&lt;=" &amp; FH$1, DataRegularSeason20242025!$D$3:$D$1315, $A2)+SUMIFS(DataRegularSeason20242025!$AB$3:$AB$1315,DataRegularSeason20242025!$B$3:$B$1315, "&lt;=" &amp; FH$1, DataRegularSeason20242025!$E$3:$E$1315, $A2)</f>
        <v>62</v>
      </c>
      <c r="FI2">
        <f>SUMIFS(DataRegularSeason20242025!$AA$3:$AA$1315,DataRegularSeason20242025!$B$3:$B$1315, "&lt;=" &amp; FI$1, DataRegularSeason20242025!$D$3:$D$1315, $A2)+SUMIFS(DataRegularSeason20242025!$AB$3:$AB$1315,DataRegularSeason20242025!$B$3:$B$1315, "&lt;=" &amp; FI$1, DataRegularSeason20242025!$E$3:$E$1315, $A2)</f>
        <v>62</v>
      </c>
      <c r="FJ2">
        <f>SUMIFS(DataRegularSeason20242025!$AA$3:$AA$1315,DataRegularSeason20242025!$B$3:$B$1315, "&lt;=" &amp; FJ$1, DataRegularSeason20242025!$D$3:$D$1315, $A2)+SUMIFS(DataRegularSeason20242025!$AB$3:$AB$1315,DataRegularSeason20242025!$B$3:$B$1315, "&lt;=" &amp; FJ$1, DataRegularSeason20242025!$E$3:$E$1315, $A2)</f>
        <v>62</v>
      </c>
      <c r="FK2">
        <f>SUMIFS(DataRegularSeason20242025!$AA$3:$AA$1315,DataRegularSeason20242025!$B$3:$B$1315, "&lt;=" &amp; FK$1, DataRegularSeason20242025!$D$3:$D$1315, $A2)+SUMIFS(DataRegularSeason20242025!$AB$3:$AB$1315,DataRegularSeason20242025!$B$3:$B$1315, "&lt;=" &amp; FK$1, DataRegularSeason20242025!$E$3:$E$1315, $A2)</f>
        <v>62</v>
      </c>
      <c r="FL2">
        <f>SUMIFS(DataRegularSeason20242025!$AA$3:$AA$1315,DataRegularSeason20242025!$B$3:$B$1315, "&lt;=" &amp; FL$1, DataRegularSeason20242025!$D$3:$D$1315, $A2)+SUMIFS(DataRegularSeason20242025!$AB$3:$AB$1315,DataRegularSeason20242025!$B$3:$B$1315, "&lt;=" &amp; FL$1, DataRegularSeason20242025!$E$3:$E$1315, $A2)</f>
        <v>62</v>
      </c>
      <c r="FM2">
        <f>SUMIFS(DataRegularSeason20242025!$AA$3:$AA$1315,DataRegularSeason20242025!$B$3:$B$1315, "&lt;=" &amp; FM$1, DataRegularSeason20242025!$D$3:$D$1315, $A2)+SUMIFS(DataRegularSeason20242025!$AB$3:$AB$1315,DataRegularSeason20242025!$B$3:$B$1315, "&lt;=" &amp; FM$1, DataRegularSeason20242025!$E$3:$E$1315, $A2)</f>
        <v>62</v>
      </c>
      <c r="FN2">
        <f>SUMIFS(DataRegularSeason20242025!$AA$3:$AA$1315,DataRegularSeason20242025!$B$3:$B$1315, "&lt;=" &amp; FN$1, DataRegularSeason20242025!$D$3:$D$1315, $A2)+SUMIFS(DataRegularSeason20242025!$AB$3:$AB$1315,DataRegularSeason20242025!$B$3:$B$1315, "&lt;=" &amp; FN$1, DataRegularSeason20242025!$E$3:$E$1315, $A2)</f>
        <v>62</v>
      </c>
      <c r="FO2">
        <f>SUMIFS(DataRegularSeason20242025!$AA$3:$AA$1315,DataRegularSeason20242025!$B$3:$B$1315, "&lt;=" &amp; FO$1, DataRegularSeason20242025!$D$3:$D$1315, $A2)+SUMIFS(DataRegularSeason20242025!$AB$3:$AB$1315,DataRegularSeason20242025!$B$3:$B$1315, "&lt;=" &amp; FO$1, DataRegularSeason20242025!$E$3:$E$1315, $A2)</f>
        <v>62</v>
      </c>
      <c r="FP2">
        <f>SUMIFS(DataRegularSeason20242025!$AA$3:$AA$1315,DataRegularSeason20242025!$B$3:$B$1315, "&lt;=" &amp; FP$1, DataRegularSeason20242025!$D$3:$D$1315, $A2)+SUMIFS(DataRegularSeason20242025!$AB$3:$AB$1315,DataRegularSeason20242025!$B$3:$B$1315, "&lt;=" &amp; FP$1, DataRegularSeason20242025!$E$3:$E$1315, $A2)</f>
        <v>62</v>
      </c>
      <c r="FQ2">
        <f>SUMIFS(DataRegularSeason20242025!$AA$3:$AA$1315,DataRegularSeason20242025!$B$3:$B$1315, "&lt;=" &amp; FQ$1, DataRegularSeason20242025!$D$3:$D$1315, $A2)+SUMIFS(DataRegularSeason20242025!$AB$3:$AB$1315,DataRegularSeason20242025!$B$3:$B$1315, "&lt;=" &amp; FQ$1, DataRegularSeason20242025!$E$3:$E$1315, $A2)</f>
        <v>62</v>
      </c>
      <c r="FR2">
        <f>SUMIFS(DataRegularSeason20242025!$AA$3:$AA$1315,DataRegularSeason20242025!$B$3:$B$1315, "&lt;=" &amp; FR$1, DataRegularSeason20242025!$D$3:$D$1315, $A2)+SUMIFS(DataRegularSeason20242025!$AB$3:$AB$1315,DataRegularSeason20242025!$B$3:$B$1315, "&lt;=" &amp; FR$1, DataRegularSeason20242025!$E$3:$E$1315, $A2)</f>
        <v>62</v>
      </c>
      <c r="FS2">
        <f>SUMIFS(DataRegularSeason20242025!$AA$3:$AA$1315,DataRegularSeason20242025!$B$3:$B$1315, "&lt;=" &amp; FS$1, DataRegularSeason20242025!$D$3:$D$1315, $A2)+SUMIFS(DataRegularSeason20242025!$AB$3:$AB$1315,DataRegularSeason20242025!$B$3:$B$1315, "&lt;=" &amp; FS$1, DataRegularSeason20242025!$E$3:$E$1315, $A2)</f>
        <v>62</v>
      </c>
      <c r="FT2">
        <f>SUMIFS(DataRegularSeason20242025!$AA$3:$AA$1315,DataRegularSeason20242025!$B$3:$B$1315, "&lt;=" &amp; FT$1, DataRegularSeason20242025!$D$3:$D$1315, $A2)+SUMIFS(DataRegularSeason20242025!$AB$3:$AB$1315,DataRegularSeason20242025!$B$3:$B$1315, "&lt;=" &amp; FT$1, DataRegularSeason20242025!$E$3:$E$1315, $A2)</f>
        <v>62</v>
      </c>
      <c r="FU2">
        <f>SUMIFS(DataRegularSeason20242025!$AA$3:$AA$1315,DataRegularSeason20242025!$B$3:$B$1315, "&lt;=" &amp; FU$1, DataRegularSeason20242025!$D$3:$D$1315, $A2)+SUMIFS(DataRegularSeason20242025!$AB$3:$AB$1315,DataRegularSeason20242025!$B$3:$B$1315, "&lt;=" &amp; FU$1, DataRegularSeason20242025!$E$3:$E$1315, $A2)</f>
        <v>62</v>
      </c>
      <c r="FV2">
        <f>SUMIFS(DataRegularSeason20242025!$AA$3:$AA$1315,DataRegularSeason20242025!$B$3:$B$1315, "&lt;=" &amp; FV$1, DataRegularSeason20242025!$D$3:$D$1315, $A2)+SUMIFS(DataRegularSeason20242025!$AB$3:$AB$1315,DataRegularSeason20242025!$B$3:$B$1315, "&lt;=" &amp; FV$1, DataRegularSeason20242025!$E$3:$E$1315, $A2)</f>
        <v>62</v>
      </c>
      <c r="FW2">
        <f>SUMIFS(DataRegularSeason20242025!$AA$3:$AA$1315,DataRegularSeason20242025!$B$3:$B$1315, "&lt;=" &amp; FW$1, DataRegularSeason20242025!$D$3:$D$1315, $A2)+SUMIFS(DataRegularSeason20242025!$AB$3:$AB$1315,DataRegularSeason20242025!$B$3:$B$1315, "&lt;=" &amp; FW$1, DataRegularSeason20242025!$E$3:$E$1315, $A2)</f>
        <v>62</v>
      </c>
      <c r="FX2">
        <f>SUMIFS(DataRegularSeason20242025!$AA$3:$AA$1315,DataRegularSeason20242025!$B$3:$B$1315, "&lt;=" &amp; FX$1, DataRegularSeason20242025!$D$3:$D$1315, $A2)+SUMIFS(DataRegularSeason20242025!$AB$3:$AB$1315,DataRegularSeason20242025!$B$3:$B$1315, "&lt;=" &amp; FX$1, DataRegularSeason20242025!$E$3:$E$1315, $A2)</f>
        <v>62</v>
      </c>
      <c r="FY2">
        <f>SUMIFS(DataRegularSeason20242025!$AA$3:$AA$1315,DataRegularSeason20242025!$B$3:$B$1315, "&lt;=" &amp; FY$1, DataRegularSeason20242025!$D$3:$D$1315, $A2)+SUMIFS(DataRegularSeason20242025!$AB$3:$AB$1315,DataRegularSeason20242025!$B$3:$B$1315, "&lt;=" &amp; FY$1, DataRegularSeason20242025!$E$3:$E$1315, $A2)</f>
        <v>62</v>
      </c>
      <c r="FZ2">
        <f>SUMIFS(DataRegularSeason20242025!$AA$3:$AA$1315,DataRegularSeason20242025!$B$3:$B$1315, "&lt;=" &amp; FZ$1, DataRegularSeason20242025!$D$3:$D$1315, $A2)+SUMIFS(DataRegularSeason20242025!$AB$3:$AB$1315,DataRegularSeason20242025!$B$3:$B$1315, "&lt;=" &amp; FZ$1, DataRegularSeason20242025!$E$3:$E$1315, $A2)</f>
        <v>62</v>
      </c>
      <c r="GA2">
        <f>SUMIFS(DataRegularSeason20242025!$AA$3:$AA$1315,DataRegularSeason20242025!$B$3:$B$1315, "&lt;=" &amp; GA$1, DataRegularSeason20242025!$D$3:$D$1315, $A2)+SUMIFS(DataRegularSeason20242025!$AB$3:$AB$1315,DataRegularSeason20242025!$B$3:$B$1315, "&lt;=" &amp; GA$1, DataRegularSeason20242025!$E$3:$E$1315, $A2)</f>
        <v>62</v>
      </c>
      <c r="GB2">
        <f>SUMIFS(DataRegularSeason20242025!$AA$3:$AA$1315,DataRegularSeason20242025!$B$3:$B$1315, "&lt;=" &amp; GB$1, DataRegularSeason20242025!$D$3:$D$1315, $A2)+SUMIFS(DataRegularSeason20242025!$AB$3:$AB$1315,DataRegularSeason20242025!$B$3:$B$1315, "&lt;=" &amp; GB$1, DataRegularSeason20242025!$E$3:$E$1315, $A2)</f>
        <v>62</v>
      </c>
      <c r="GC2">
        <f>SUMIFS(DataRegularSeason20242025!$AA$3:$AA$1315,DataRegularSeason20242025!$B$3:$B$1315, "&lt;=" &amp; GC$1, DataRegularSeason20242025!$D$3:$D$1315, $A2)+SUMIFS(DataRegularSeason20242025!$AB$3:$AB$1315,DataRegularSeason20242025!$B$3:$B$1315, "&lt;=" &amp; GC$1, DataRegularSeason20242025!$E$3:$E$1315, $A2)</f>
        <v>62</v>
      </c>
      <c r="GD2">
        <f>SUMIFS(DataRegularSeason20242025!$AA$3:$AA$1315,DataRegularSeason20242025!$B$3:$B$1315, "&lt;=" &amp; GD$1, DataRegularSeason20242025!$D$3:$D$1315, $A2)+SUMIFS(DataRegularSeason20242025!$AB$3:$AB$1315,DataRegularSeason20242025!$B$3:$B$1315, "&lt;=" &amp; GD$1, DataRegularSeason20242025!$E$3:$E$1315, $A2)</f>
        <v>62</v>
      </c>
      <c r="GE2">
        <f>SUMIFS(DataRegularSeason20242025!$AA$3:$AA$1315,DataRegularSeason20242025!$B$3:$B$1315, "&lt;=" &amp; GE$1, DataRegularSeason20242025!$D$3:$D$1315, $A2)+SUMIFS(DataRegularSeason20242025!$AB$3:$AB$1315,DataRegularSeason20242025!$B$3:$B$1315, "&lt;=" &amp; GE$1, DataRegularSeason20242025!$E$3:$E$1315, $A2)</f>
        <v>62</v>
      </c>
      <c r="GF2">
        <f>SUMIFS(DataRegularSeason20242025!$AA$3:$AA$1315,DataRegularSeason20242025!$B$3:$B$1315, "&lt;=" &amp; GF$1, DataRegularSeason20242025!$D$3:$D$1315, $A2)+SUMIFS(DataRegularSeason20242025!$AB$3:$AB$1315,DataRegularSeason20242025!$B$3:$B$1315, "&lt;=" &amp; GF$1, DataRegularSeason20242025!$E$3:$E$1315, $A2)</f>
        <v>62</v>
      </c>
      <c r="GG2">
        <f>SUMIFS(DataRegularSeason20242025!$AA$3:$AA$1315,DataRegularSeason20242025!$B$3:$B$1315, "&lt;=" &amp; GG$1, DataRegularSeason20242025!$D$3:$D$1315, $A2)+SUMIFS(DataRegularSeason20242025!$AB$3:$AB$1315,DataRegularSeason20242025!$B$3:$B$1315, "&lt;=" &amp; GG$1, DataRegularSeason20242025!$E$3:$E$1315, $A2)</f>
        <v>62</v>
      </c>
      <c r="GH2">
        <f>SUMIFS(DataRegularSeason20242025!$AA$3:$AA$1315,DataRegularSeason20242025!$B$3:$B$1315, "&lt;=" &amp; GH$1, DataRegularSeason20242025!$D$3:$D$1315, $A2)+SUMIFS(DataRegularSeason20242025!$AB$3:$AB$1315,DataRegularSeason20242025!$B$3:$B$1315, "&lt;=" &amp; GH$1, DataRegularSeason20242025!$E$3:$E$1315, $A2)</f>
        <v>62</v>
      </c>
      <c r="GI2">
        <f>SUMIFS(DataRegularSeason20242025!$AA$3:$AA$1315,DataRegularSeason20242025!$B$3:$B$1315, "&lt;=" &amp; GI$1, DataRegularSeason20242025!$D$3:$D$1315, $A2)+SUMIFS(DataRegularSeason20242025!$AB$3:$AB$1315,DataRegularSeason20242025!$B$3:$B$1315, "&lt;=" &amp; GI$1, DataRegularSeason20242025!$E$3:$E$1315, $A2)</f>
        <v>62</v>
      </c>
      <c r="GJ2">
        <f>SUMIFS(DataRegularSeason20242025!$AA$3:$AA$1315,DataRegularSeason20242025!$B$3:$B$1315, "&lt;=" &amp; GJ$1, DataRegularSeason20242025!$D$3:$D$1315, $A2)+SUMIFS(DataRegularSeason20242025!$AB$3:$AB$1315,DataRegularSeason20242025!$B$3:$B$1315, "&lt;=" &amp; GJ$1, DataRegularSeason20242025!$E$3:$E$1315, $A2)</f>
        <v>62</v>
      </c>
      <c r="GK2">
        <f>SUMIFS(DataRegularSeason20242025!$AA$3:$AA$1315,DataRegularSeason20242025!$B$3:$B$1315, "&lt;=" &amp; GK$1, DataRegularSeason20242025!$D$3:$D$1315, $A2)+SUMIFS(DataRegularSeason20242025!$AB$3:$AB$1315,DataRegularSeason20242025!$B$3:$B$1315, "&lt;=" &amp; GK$1, DataRegularSeason20242025!$E$3:$E$1315, $A2)</f>
        <v>62</v>
      </c>
      <c r="GL2">
        <f>SUMIFS(DataRegularSeason20242025!$AA$3:$AA$1315,DataRegularSeason20242025!$B$3:$B$1315, "&lt;=" &amp; GL$1, DataRegularSeason20242025!$D$3:$D$1315, $A2)+SUMIFS(DataRegularSeason20242025!$AB$3:$AB$1315,DataRegularSeason20242025!$B$3:$B$1315, "&lt;=" &amp; GL$1, DataRegularSeason20242025!$E$3:$E$1315, $A2)</f>
        <v>62</v>
      </c>
      <c r="GM2">
        <f>SUMIFS(DataRegularSeason20242025!$AA$3:$AA$1315,DataRegularSeason20242025!$B$3:$B$1315, "&lt;=" &amp; GM$1, DataRegularSeason20242025!$D$3:$D$1315, $A2)+SUMIFS(DataRegularSeason20242025!$AB$3:$AB$1315,DataRegularSeason20242025!$B$3:$B$1315, "&lt;=" &amp; GM$1, DataRegularSeason20242025!$E$3:$E$1315, $A2)</f>
        <v>62</v>
      </c>
      <c r="GN2">
        <f>SUMIFS(DataRegularSeason20242025!$AA$3:$AA$1315,DataRegularSeason20242025!$B$3:$B$1315, "&lt;=" &amp; GN$1, DataRegularSeason20242025!$D$3:$D$1315, $A2)+SUMIFS(DataRegularSeason20242025!$AB$3:$AB$1315,DataRegularSeason20242025!$B$3:$B$1315, "&lt;=" &amp; GN$1, DataRegularSeason20242025!$E$3:$E$1315, $A2)</f>
        <v>62</v>
      </c>
      <c r="GO2">
        <f>SUMIFS(DataRegularSeason20242025!$AA$3:$AA$1315,DataRegularSeason20242025!$B$3:$B$1315, "&lt;=" &amp; GO$1, DataRegularSeason20242025!$D$3:$D$1315, $A2)+SUMIFS(DataRegularSeason20242025!$AB$3:$AB$1315,DataRegularSeason20242025!$B$3:$B$1315, "&lt;=" &amp; GO$1, DataRegularSeason20242025!$E$3:$E$1315, $A2)</f>
        <v>62</v>
      </c>
      <c r="GP2">
        <f>SUMIFS(DataRegularSeason20242025!$AA$3:$AA$1315,DataRegularSeason20242025!$B$3:$B$1315, "&lt;=" &amp; GP$1, DataRegularSeason20242025!$D$3:$D$1315, $A2)+SUMIFS(DataRegularSeason20242025!$AB$3:$AB$1315,DataRegularSeason20242025!$B$3:$B$1315, "&lt;=" &amp; GP$1, DataRegularSeason20242025!$E$3:$E$1315, $A2)</f>
        <v>62</v>
      </c>
      <c r="GQ2">
        <f>SUMIFS(DataRegularSeason20242025!$AA$3:$AA$1315,DataRegularSeason20242025!$B$3:$B$1315, "&lt;=" &amp; GQ$1, DataRegularSeason20242025!$D$3:$D$1315, $A2)+SUMIFS(DataRegularSeason20242025!$AB$3:$AB$1315,DataRegularSeason20242025!$B$3:$B$1315, "&lt;=" &amp; GQ$1, DataRegularSeason20242025!$E$3:$E$1315, $A2)</f>
        <v>62</v>
      </c>
      <c r="GR2">
        <f>SUMIFS(DataRegularSeason20242025!$AA$3:$AA$1315,DataRegularSeason20242025!$B$3:$B$1315, "&lt;=" &amp; GR$1, DataRegularSeason20242025!$D$3:$D$1315, $A2)+SUMIFS(DataRegularSeason20242025!$AB$3:$AB$1315,DataRegularSeason20242025!$B$3:$B$1315, "&lt;=" &amp; GR$1, DataRegularSeason20242025!$E$3:$E$1315, $A2)</f>
        <v>62</v>
      </c>
      <c r="GS2">
        <f>SUMIFS(DataRegularSeason20242025!$AA$3:$AA$1315,DataRegularSeason20242025!$B$3:$B$1315, "&lt;=" &amp; GS$1, DataRegularSeason20242025!$D$3:$D$1315, $A2)+SUMIFS(DataRegularSeason20242025!$AB$3:$AB$1315,DataRegularSeason20242025!$B$3:$B$1315, "&lt;=" &amp; GS$1, DataRegularSeason20242025!$E$3:$E$1315, $A2)</f>
        <v>62</v>
      </c>
      <c r="GT2">
        <f>SUMIFS(DataRegularSeason20242025!$AA$3:$AA$1315,DataRegularSeason20242025!$B$3:$B$1315, "&lt;=" &amp; GT$1, DataRegularSeason20242025!$D$3:$D$1315, $A2)+SUMIFS(DataRegularSeason20242025!$AB$3:$AB$1315,DataRegularSeason20242025!$B$3:$B$1315, "&lt;=" &amp; GT$1, DataRegularSeason20242025!$E$3:$E$1315, $A2)</f>
        <v>62</v>
      </c>
      <c r="GU2">
        <f>SUMIFS(DataRegularSeason20242025!$AA$3:$AA$1315,DataRegularSeason20242025!$B$3:$B$1315, "&lt;=" &amp; GU$1, DataRegularSeason20242025!$D$3:$D$1315, $A2)+SUMIFS(DataRegularSeason20242025!$AB$3:$AB$1315,DataRegularSeason20242025!$B$3:$B$1315, "&lt;=" &amp; GU$1, DataRegularSeason20242025!$E$3:$E$1315, $A2)</f>
        <v>62</v>
      </c>
    </row>
    <row r="3" spans="1:275" x14ac:dyDescent="0.25">
      <c r="A3" t="s">
        <v>14</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59</v>
      </c>
      <c r="DO3">
        <f>SUMIFS(DataRegularSeason20242025!$AA$3:$AA$1315,DataRegularSeason20242025!$B$3:$B$1315, "&lt;=" &amp; DO$1, DataRegularSeason20242025!$D$3:$D$1315, $A3)+SUMIFS(DataRegularSeason20242025!$AB$3:$AB$1315,DataRegularSeason20242025!$B$3:$B$1315, "&lt;=" &amp; DO$1, DataRegularSeason20242025!$E$3:$E$1315, $A3)</f>
        <v>59</v>
      </c>
      <c r="DP3">
        <f>SUMIFS(DataRegularSeason20242025!$AA$3:$AA$1315,DataRegularSeason20242025!$B$3:$B$1315, "&lt;=" &amp; DP$1, DataRegularSeason20242025!$D$3:$D$1315, $A3)+SUMIFS(DataRegularSeason20242025!$AB$3:$AB$1315,DataRegularSeason20242025!$B$3:$B$1315, "&lt;=" &amp; DP$1, DataRegularSeason20242025!$E$3:$E$1315, $A3)</f>
        <v>59</v>
      </c>
      <c r="DQ3">
        <f>SUMIFS(DataRegularSeason20242025!$AA$3:$AA$1315,DataRegularSeason20242025!$B$3:$B$1315, "&lt;=" &amp; DQ$1, DataRegularSeason20242025!$D$3:$D$1315, $A3)+SUMIFS(DataRegularSeason20242025!$AB$3:$AB$1315,DataRegularSeason20242025!$B$3:$B$1315, "&lt;=" &amp; DQ$1, DataRegularSeason20242025!$E$3:$E$1315, $A3)</f>
        <v>59</v>
      </c>
      <c r="DR3">
        <f>SUMIFS(DataRegularSeason20242025!$AA$3:$AA$1315,DataRegularSeason20242025!$B$3:$B$1315, "&lt;=" &amp; DR$1, DataRegularSeason20242025!$D$3:$D$1315, $A3)+SUMIFS(DataRegularSeason20242025!$AB$3:$AB$1315,DataRegularSeason20242025!$B$3:$B$1315, "&lt;=" &amp; DR$1, DataRegularSeason20242025!$E$3:$E$1315, $A3)</f>
        <v>59</v>
      </c>
      <c r="DS3">
        <f>SUMIFS(DataRegularSeason20242025!$AA$3:$AA$1315,DataRegularSeason20242025!$B$3:$B$1315, "&lt;=" &amp; DS$1, DataRegularSeason20242025!$D$3:$D$1315, $A3)+SUMIFS(DataRegularSeason20242025!$AB$3:$AB$1315,DataRegularSeason20242025!$B$3:$B$1315, "&lt;=" &amp; DS$1, DataRegularSeason20242025!$E$3:$E$1315, $A3)</f>
        <v>59</v>
      </c>
      <c r="DT3">
        <f>SUMIFS(DataRegularSeason20242025!$AA$3:$AA$1315,DataRegularSeason20242025!$B$3:$B$1315, "&lt;=" &amp; DT$1, DataRegularSeason20242025!$D$3:$D$1315, $A3)+SUMIFS(DataRegularSeason20242025!$AB$3:$AB$1315,DataRegularSeason20242025!$B$3:$B$1315, "&lt;=" &amp; DT$1, DataRegularSeason20242025!$E$3:$E$1315, $A3)</f>
        <v>59</v>
      </c>
      <c r="DU3">
        <f>SUMIFS(DataRegularSeason20242025!$AA$3:$AA$1315,DataRegularSeason20242025!$B$3:$B$1315, "&lt;=" &amp; DU$1, DataRegularSeason20242025!$D$3:$D$1315, $A3)+SUMIFS(DataRegularSeason20242025!$AB$3:$AB$1315,DataRegularSeason20242025!$B$3:$B$1315, "&lt;=" &amp; DU$1, DataRegularSeason20242025!$E$3:$E$1315, $A3)</f>
        <v>59</v>
      </c>
      <c r="DV3">
        <f>SUMIFS(DataRegularSeason20242025!$AA$3:$AA$1315,DataRegularSeason20242025!$B$3:$B$1315, "&lt;=" &amp; DV$1, DataRegularSeason20242025!$D$3:$D$1315, $A3)+SUMIFS(DataRegularSeason20242025!$AB$3:$AB$1315,DataRegularSeason20242025!$B$3:$B$1315, "&lt;=" &amp; DV$1, DataRegularSeason20242025!$E$3:$E$1315, $A3)</f>
        <v>59</v>
      </c>
      <c r="DW3">
        <f>SUMIFS(DataRegularSeason20242025!$AA$3:$AA$1315,DataRegularSeason20242025!$B$3:$B$1315, "&lt;=" &amp; DW$1, DataRegularSeason20242025!$D$3:$D$1315, $A3)+SUMIFS(DataRegularSeason20242025!$AB$3:$AB$1315,DataRegularSeason20242025!$B$3:$B$1315, "&lt;=" &amp; DW$1, DataRegularSeason20242025!$E$3:$E$1315, $A3)</f>
        <v>59</v>
      </c>
      <c r="DX3">
        <f>SUMIFS(DataRegularSeason20242025!$AA$3:$AA$1315,DataRegularSeason20242025!$B$3:$B$1315, "&lt;=" &amp; DX$1, DataRegularSeason20242025!$D$3:$D$1315, $A3)+SUMIFS(DataRegularSeason20242025!$AB$3:$AB$1315,DataRegularSeason20242025!$B$3:$B$1315, "&lt;=" &amp; DX$1, DataRegularSeason20242025!$E$3:$E$1315, $A3)</f>
        <v>59</v>
      </c>
      <c r="DY3">
        <f>SUMIFS(DataRegularSeason20242025!$AA$3:$AA$1315,DataRegularSeason20242025!$B$3:$B$1315, "&lt;=" &amp; DY$1, DataRegularSeason20242025!$D$3:$D$1315, $A3)+SUMIFS(DataRegularSeason20242025!$AB$3:$AB$1315,DataRegularSeason20242025!$B$3:$B$1315, "&lt;=" &amp; DY$1, DataRegularSeason20242025!$E$3:$E$1315, $A3)</f>
        <v>59</v>
      </c>
      <c r="DZ3">
        <f>SUMIFS(DataRegularSeason20242025!$AA$3:$AA$1315,DataRegularSeason20242025!$B$3:$B$1315, "&lt;=" &amp; DZ$1, DataRegularSeason20242025!$D$3:$D$1315, $A3)+SUMIFS(DataRegularSeason20242025!$AB$3:$AB$1315,DataRegularSeason20242025!$B$3:$B$1315, "&lt;=" &amp; DZ$1, DataRegularSeason20242025!$E$3:$E$1315, $A3)</f>
        <v>59</v>
      </c>
      <c r="EA3">
        <f>SUMIFS(DataRegularSeason20242025!$AA$3:$AA$1315,DataRegularSeason20242025!$B$3:$B$1315, "&lt;=" &amp; EA$1, DataRegularSeason20242025!$D$3:$D$1315, $A3)+SUMIFS(DataRegularSeason20242025!$AB$3:$AB$1315,DataRegularSeason20242025!$B$3:$B$1315, "&lt;=" &amp; EA$1, DataRegularSeason20242025!$E$3:$E$1315, $A3)</f>
        <v>59</v>
      </c>
      <c r="EB3">
        <f>SUMIFS(DataRegularSeason20242025!$AA$3:$AA$1315,DataRegularSeason20242025!$B$3:$B$1315, "&lt;=" &amp; EB$1, DataRegularSeason20242025!$D$3:$D$1315, $A3)+SUMIFS(DataRegularSeason20242025!$AB$3:$AB$1315,DataRegularSeason20242025!$B$3:$B$1315, "&lt;=" &amp; EB$1, DataRegularSeason20242025!$E$3:$E$1315, $A3)</f>
        <v>59</v>
      </c>
      <c r="EC3">
        <f>SUMIFS(DataRegularSeason20242025!$AA$3:$AA$1315,DataRegularSeason20242025!$B$3:$B$1315, "&lt;=" &amp; EC$1, DataRegularSeason20242025!$D$3:$D$1315, $A3)+SUMIFS(DataRegularSeason20242025!$AB$3:$AB$1315,DataRegularSeason20242025!$B$3:$B$1315, "&lt;=" &amp; EC$1, DataRegularSeason20242025!$E$3:$E$1315, $A3)</f>
        <v>59</v>
      </c>
      <c r="ED3">
        <f>SUMIFS(DataRegularSeason20242025!$AA$3:$AA$1315,DataRegularSeason20242025!$B$3:$B$1315, "&lt;=" &amp; ED$1, DataRegularSeason20242025!$D$3:$D$1315, $A3)+SUMIFS(DataRegularSeason20242025!$AB$3:$AB$1315,DataRegularSeason20242025!$B$3:$B$1315, "&lt;=" &amp; ED$1, DataRegularSeason20242025!$E$3:$E$1315, $A3)</f>
        <v>59</v>
      </c>
      <c r="EE3">
        <f>SUMIFS(DataRegularSeason20242025!$AA$3:$AA$1315,DataRegularSeason20242025!$B$3:$B$1315, "&lt;=" &amp; EE$1, DataRegularSeason20242025!$D$3:$D$1315, $A3)+SUMIFS(DataRegularSeason20242025!$AB$3:$AB$1315,DataRegularSeason20242025!$B$3:$B$1315, "&lt;=" &amp; EE$1, DataRegularSeason20242025!$E$3:$E$1315, $A3)</f>
        <v>59</v>
      </c>
      <c r="EF3">
        <f>SUMIFS(DataRegularSeason20242025!$AA$3:$AA$1315,DataRegularSeason20242025!$B$3:$B$1315, "&lt;=" &amp; EF$1, DataRegularSeason20242025!$D$3:$D$1315, $A3)+SUMIFS(DataRegularSeason20242025!$AB$3:$AB$1315,DataRegularSeason20242025!$B$3:$B$1315, "&lt;=" &amp; EF$1, DataRegularSeason20242025!$E$3:$E$1315, $A3)</f>
        <v>59</v>
      </c>
      <c r="EG3">
        <f>SUMIFS(DataRegularSeason20242025!$AA$3:$AA$1315,DataRegularSeason20242025!$B$3:$B$1315, "&lt;=" &amp; EG$1, DataRegularSeason20242025!$D$3:$D$1315, $A3)+SUMIFS(DataRegularSeason20242025!$AB$3:$AB$1315,DataRegularSeason20242025!$B$3:$B$1315, "&lt;=" &amp; EG$1, DataRegularSeason20242025!$E$3:$E$1315, $A3)</f>
        <v>59</v>
      </c>
      <c r="EH3">
        <f>SUMIFS(DataRegularSeason20242025!$AA$3:$AA$1315,DataRegularSeason20242025!$B$3:$B$1315, "&lt;=" &amp; EH$1, DataRegularSeason20242025!$D$3:$D$1315, $A3)+SUMIFS(DataRegularSeason20242025!$AB$3:$AB$1315,DataRegularSeason20242025!$B$3:$B$1315, "&lt;=" &amp; EH$1, DataRegularSeason20242025!$E$3:$E$1315, $A3)</f>
        <v>59</v>
      </c>
      <c r="EI3">
        <f>SUMIFS(DataRegularSeason20242025!$AA$3:$AA$1315,DataRegularSeason20242025!$B$3:$B$1315, "&lt;=" &amp; EI$1, DataRegularSeason20242025!$D$3:$D$1315, $A3)+SUMIFS(DataRegularSeason20242025!$AB$3:$AB$1315,DataRegularSeason20242025!$B$3:$B$1315, "&lt;=" &amp; EI$1, DataRegularSeason20242025!$E$3:$E$1315, $A3)</f>
        <v>59</v>
      </c>
      <c r="EJ3">
        <f>SUMIFS(DataRegularSeason20242025!$AA$3:$AA$1315,DataRegularSeason20242025!$B$3:$B$1315, "&lt;=" &amp; EJ$1, DataRegularSeason20242025!$D$3:$D$1315, $A3)+SUMIFS(DataRegularSeason20242025!$AB$3:$AB$1315,DataRegularSeason20242025!$B$3:$B$1315, "&lt;=" &amp; EJ$1, DataRegularSeason20242025!$E$3:$E$1315, $A3)</f>
        <v>59</v>
      </c>
      <c r="EK3">
        <f>SUMIFS(DataRegularSeason20242025!$AA$3:$AA$1315,DataRegularSeason20242025!$B$3:$B$1315, "&lt;=" &amp; EK$1, DataRegularSeason20242025!$D$3:$D$1315, $A3)+SUMIFS(DataRegularSeason20242025!$AB$3:$AB$1315,DataRegularSeason20242025!$B$3:$B$1315, "&lt;=" &amp; EK$1, DataRegularSeason20242025!$E$3:$E$1315, $A3)</f>
        <v>59</v>
      </c>
      <c r="EL3">
        <f>SUMIFS(DataRegularSeason20242025!$AA$3:$AA$1315,DataRegularSeason20242025!$B$3:$B$1315, "&lt;=" &amp; EL$1, DataRegularSeason20242025!$D$3:$D$1315, $A3)+SUMIFS(DataRegularSeason20242025!$AB$3:$AB$1315,DataRegularSeason20242025!$B$3:$B$1315, "&lt;=" &amp; EL$1, DataRegularSeason20242025!$E$3:$E$1315, $A3)</f>
        <v>59</v>
      </c>
      <c r="EM3">
        <f>SUMIFS(DataRegularSeason20242025!$AA$3:$AA$1315,DataRegularSeason20242025!$B$3:$B$1315, "&lt;=" &amp; EM$1, DataRegularSeason20242025!$D$3:$D$1315, $A3)+SUMIFS(DataRegularSeason20242025!$AB$3:$AB$1315,DataRegularSeason20242025!$B$3:$B$1315, "&lt;=" &amp; EM$1, DataRegularSeason20242025!$E$3:$E$1315, $A3)</f>
        <v>59</v>
      </c>
      <c r="EN3">
        <f>SUMIFS(DataRegularSeason20242025!$AA$3:$AA$1315,DataRegularSeason20242025!$B$3:$B$1315, "&lt;=" &amp; EN$1, DataRegularSeason20242025!$D$3:$D$1315, $A3)+SUMIFS(DataRegularSeason20242025!$AB$3:$AB$1315,DataRegularSeason20242025!$B$3:$B$1315, "&lt;=" &amp; EN$1, DataRegularSeason20242025!$E$3:$E$1315, $A3)</f>
        <v>59</v>
      </c>
      <c r="EO3">
        <f>SUMIFS(DataRegularSeason20242025!$AA$3:$AA$1315,DataRegularSeason20242025!$B$3:$B$1315, "&lt;=" &amp; EO$1, DataRegularSeason20242025!$D$3:$D$1315, $A3)+SUMIFS(DataRegularSeason20242025!$AB$3:$AB$1315,DataRegularSeason20242025!$B$3:$B$1315, "&lt;=" &amp; EO$1, DataRegularSeason20242025!$E$3:$E$1315, $A3)</f>
        <v>59</v>
      </c>
      <c r="EP3">
        <f>SUMIFS(DataRegularSeason20242025!$AA$3:$AA$1315,DataRegularSeason20242025!$B$3:$B$1315, "&lt;=" &amp; EP$1, DataRegularSeason20242025!$D$3:$D$1315, $A3)+SUMIFS(DataRegularSeason20242025!$AB$3:$AB$1315,DataRegularSeason20242025!$B$3:$B$1315, "&lt;=" &amp; EP$1, DataRegularSeason20242025!$E$3:$E$1315, $A3)</f>
        <v>59</v>
      </c>
      <c r="EQ3">
        <f>SUMIFS(DataRegularSeason20242025!$AA$3:$AA$1315,DataRegularSeason20242025!$B$3:$B$1315, "&lt;=" &amp; EQ$1, DataRegularSeason20242025!$D$3:$D$1315, $A3)+SUMIFS(DataRegularSeason20242025!$AB$3:$AB$1315,DataRegularSeason20242025!$B$3:$B$1315, "&lt;=" &amp; EQ$1, DataRegularSeason20242025!$E$3:$E$1315, $A3)</f>
        <v>59</v>
      </c>
      <c r="ER3">
        <f>SUMIFS(DataRegularSeason20242025!$AA$3:$AA$1315,DataRegularSeason20242025!$B$3:$B$1315, "&lt;=" &amp; ER$1, DataRegularSeason20242025!$D$3:$D$1315, $A3)+SUMIFS(DataRegularSeason20242025!$AB$3:$AB$1315,DataRegularSeason20242025!$B$3:$B$1315, "&lt;=" &amp; ER$1, DataRegularSeason20242025!$E$3:$E$1315, $A3)</f>
        <v>59</v>
      </c>
      <c r="ES3">
        <f>SUMIFS(DataRegularSeason20242025!$AA$3:$AA$1315,DataRegularSeason20242025!$B$3:$B$1315, "&lt;=" &amp; ES$1, DataRegularSeason20242025!$D$3:$D$1315, $A3)+SUMIFS(DataRegularSeason20242025!$AB$3:$AB$1315,DataRegularSeason20242025!$B$3:$B$1315, "&lt;=" &amp; ES$1, DataRegularSeason20242025!$E$3:$E$1315, $A3)</f>
        <v>59</v>
      </c>
      <c r="ET3">
        <f>SUMIFS(DataRegularSeason20242025!$AA$3:$AA$1315,DataRegularSeason20242025!$B$3:$B$1315, "&lt;=" &amp; ET$1, DataRegularSeason20242025!$D$3:$D$1315, $A3)+SUMIFS(DataRegularSeason20242025!$AB$3:$AB$1315,DataRegularSeason20242025!$B$3:$B$1315, "&lt;=" &amp; ET$1, DataRegularSeason20242025!$E$3:$E$1315, $A3)</f>
        <v>59</v>
      </c>
      <c r="EU3">
        <f>SUMIFS(DataRegularSeason20242025!$AA$3:$AA$1315,DataRegularSeason20242025!$B$3:$B$1315, "&lt;=" &amp; EU$1, DataRegularSeason20242025!$D$3:$D$1315, $A3)+SUMIFS(DataRegularSeason20242025!$AB$3:$AB$1315,DataRegularSeason20242025!$B$3:$B$1315, "&lt;=" &amp; EU$1, DataRegularSeason20242025!$E$3:$E$1315, $A3)</f>
        <v>59</v>
      </c>
      <c r="EV3">
        <f>SUMIFS(DataRegularSeason20242025!$AA$3:$AA$1315,DataRegularSeason20242025!$B$3:$B$1315, "&lt;=" &amp; EV$1, DataRegularSeason20242025!$D$3:$D$1315, $A3)+SUMIFS(DataRegularSeason20242025!$AB$3:$AB$1315,DataRegularSeason20242025!$B$3:$B$1315, "&lt;=" &amp; EV$1, DataRegularSeason20242025!$E$3:$E$1315, $A3)</f>
        <v>59</v>
      </c>
      <c r="EW3">
        <f>SUMIFS(DataRegularSeason20242025!$AA$3:$AA$1315,DataRegularSeason20242025!$B$3:$B$1315, "&lt;=" &amp; EW$1, DataRegularSeason20242025!$D$3:$D$1315, $A3)+SUMIFS(DataRegularSeason20242025!$AB$3:$AB$1315,DataRegularSeason20242025!$B$3:$B$1315, "&lt;=" &amp; EW$1, DataRegularSeason20242025!$E$3:$E$1315, $A3)</f>
        <v>59</v>
      </c>
      <c r="EX3">
        <f>SUMIFS(DataRegularSeason20242025!$AA$3:$AA$1315,DataRegularSeason20242025!$B$3:$B$1315, "&lt;=" &amp; EX$1, DataRegularSeason20242025!$D$3:$D$1315, $A3)+SUMIFS(DataRegularSeason20242025!$AB$3:$AB$1315,DataRegularSeason20242025!$B$3:$B$1315, "&lt;=" &amp; EX$1, DataRegularSeason20242025!$E$3:$E$1315, $A3)</f>
        <v>59</v>
      </c>
      <c r="EY3">
        <f>SUMIFS(DataRegularSeason20242025!$AA$3:$AA$1315,DataRegularSeason20242025!$B$3:$B$1315, "&lt;=" &amp; EY$1, DataRegularSeason20242025!$D$3:$D$1315, $A3)+SUMIFS(DataRegularSeason20242025!$AB$3:$AB$1315,DataRegularSeason20242025!$B$3:$B$1315, "&lt;=" &amp; EY$1, DataRegularSeason20242025!$E$3:$E$1315, $A3)</f>
        <v>59</v>
      </c>
      <c r="EZ3">
        <f>SUMIFS(DataRegularSeason20242025!$AA$3:$AA$1315,DataRegularSeason20242025!$B$3:$B$1315, "&lt;=" &amp; EZ$1, DataRegularSeason20242025!$D$3:$D$1315, $A3)+SUMIFS(DataRegularSeason20242025!$AB$3:$AB$1315,DataRegularSeason20242025!$B$3:$B$1315, "&lt;=" &amp; EZ$1, DataRegularSeason20242025!$E$3:$E$1315, $A3)</f>
        <v>59</v>
      </c>
      <c r="FA3">
        <f>SUMIFS(DataRegularSeason20242025!$AA$3:$AA$1315,DataRegularSeason20242025!$B$3:$B$1315, "&lt;=" &amp; FA$1, DataRegularSeason20242025!$D$3:$D$1315, $A3)+SUMIFS(DataRegularSeason20242025!$AB$3:$AB$1315,DataRegularSeason20242025!$B$3:$B$1315, "&lt;=" &amp; FA$1, DataRegularSeason20242025!$E$3:$E$1315, $A3)</f>
        <v>59</v>
      </c>
      <c r="FB3">
        <f>SUMIFS(DataRegularSeason20242025!$AA$3:$AA$1315,DataRegularSeason20242025!$B$3:$B$1315, "&lt;=" &amp; FB$1, DataRegularSeason20242025!$D$3:$D$1315, $A3)+SUMIFS(DataRegularSeason20242025!$AB$3:$AB$1315,DataRegularSeason20242025!$B$3:$B$1315, "&lt;=" &amp; FB$1, DataRegularSeason20242025!$E$3:$E$1315, $A3)</f>
        <v>59</v>
      </c>
      <c r="FC3">
        <f>SUMIFS(DataRegularSeason20242025!$AA$3:$AA$1315,DataRegularSeason20242025!$B$3:$B$1315, "&lt;=" &amp; FC$1, DataRegularSeason20242025!$D$3:$D$1315, $A3)+SUMIFS(DataRegularSeason20242025!$AB$3:$AB$1315,DataRegularSeason20242025!$B$3:$B$1315, "&lt;=" &amp; FC$1, DataRegularSeason20242025!$E$3:$E$1315, $A3)</f>
        <v>59</v>
      </c>
      <c r="FD3">
        <f>SUMIFS(DataRegularSeason20242025!$AA$3:$AA$1315,DataRegularSeason20242025!$B$3:$B$1315, "&lt;=" &amp; FD$1, DataRegularSeason20242025!$D$3:$D$1315, $A3)+SUMIFS(DataRegularSeason20242025!$AB$3:$AB$1315,DataRegularSeason20242025!$B$3:$B$1315, "&lt;=" &amp; FD$1, DataRegularSeason20242025!$E$3:$E$1315, $A3)</f>
        <v>59</v>
      </c>
      <c r="FE3">
        <f>SUMIFS(DataRegularSeason20242025!$AA$3:$AA$1315,DataRegularSeason20242025!$B$3:$B$1315, "&lt;=" &amp; FE$1, DataRegularSeason20242025!$D$3:$D$1315, $A3)+SUMIFS(DataRegularSeason20242025!$AB$3:$AB$1315,DataRegularSeason20242025!$B$3:$B$1315, "&lt;=" &amp; FE$1, DataRegularSeason20242025!$E$3:$E$1315, $A3)</f>
        <v>59</v>
      </c>
      <c r="FF3">
        <f>SUMIFS(DataRegularSeason20242025!$AA$3:$AA$1315,DataRegularSeason20242025!$B$3:$B$1315, "&lt;=" &amp; FF$1, DataRegularSeason20242025!$D$3:$D$1315, $A3)+SUMIFS(DataRegularSeason20242025!$AB$3:$AB$1315,DataRegularSeason20242025!$B$3:$B$1315, "&lt;=" &amp; FF$1, DataRegularSeason20242025!$E$3:$E$1315, $A3)</f>
        <v>59</v>
      </c>
      <c r="FG3">
        <f>SUMIFS(DataRegularSeason20242025!$AA$3:$AA$1315,DataRegularSeason20242025!$B$3:$B$1315, "&lt;=" &amp; FG$1, DataRegularSeason20242025!$D$3:$D$1315, $A3)+SUMIFS(DataRegularSeason20242025!$AB$3:$AB$1315,DataRegularSeason20242025!$B$3:$B$1315, "&lt;=" &amp; FG$1, DataRegularSeason20242025!$E$3:$E$1315, $A3)</f>
        <v>59</v>
      </c>
      <c r="FH3">
        <f>SUMIFS(DataRegularSeason20242025!$AA$3:$AA$1315,DataRegularSeason20242025!$B$3:$B$1315, "&lt;=" &amp; FH$1, DataRegularSeason20242025!$D$3:$D$1315, $A3)+SUMIFS(DataRegularSeason20242025!$AB$3:$AB$1315,DataRegularSeason20242025!$B$3:$B$1315, "&lt;=" &amp; FH$1, DataRegularSeason20242025!$E$3:$E$1315, $A3)</f>
        <v>59</v>
      </c>
      <c r="FI3">
        <f>SUMIFS(DataRegularSeason20242025!$AA$3:$AA$1315,DataRegularSeason20242025!$B$3:$B$1315, "&lt;=" &amp; FI$1, DataRegularSeason20242025!$D$3:$D$1315, $A3)+SUMIFS(DataRegularSeason20242025!$AB$3:$AB$1315,DataRegularSeason20242025!$B$3:$B$1315, "&lt;=" &amp; FI$1, DataRegularSeason20242025!$E$3:$E$1315, $A3)</f>
        <v>59</v>
      </c>
      <c r="FJ3">
        <f>SUMIFS(DataRegularSeason20242025!$AA$3:$AA$1315,DataRegularSeason20242025!$B$3:$B$1315, "&lt;=" &amp; FJ$1, DataRegularSeason20242025!$D$3:$D$1315, $A3)+SUMIFS(DataRegularSeason20242025!$AB$3:$AB$1315,DataRegularSeason20242025!$B$3:$B$1315, "&lt;=" &amp; FJ$1, DataRegularSeason20242025!$E$3:$E$1315, $A3)</f>
        <v>59</v>
      </c>
      <c r="FK3">
        <f>SUMIFS(DataRegularSeason20242025!$AA$3:$AA$1315,DataRegularSeason20242025!$B$3:$B$1315, "&lt;=" &amp; FK$1, DataRegularSeason20242025!$D$3:$D$1315, $A3)+SUMIFS(DataRegularSeason20242025!$AB$3:$AB$1315,DataRegularSeason20242025!$B$3:$B$1315, "&lt;=" &amp; FK$1, DataRegularSeason20242025!$E$3:$E$1315, $A3)</f>
        <v>59</v>
      </c>
      <c r="FL3">
        <f>SUMIFS(DataRegularSeason20242025!$AA$3:$AA$1315,DataRegularSeason20242025!$B$3:$B$1315, "&lt;=" &amp; FL$1, DataRegularSeason20242025!$D$3:$D$1315, $A3)+SUMIFS(DataRegularSeason20242025!$AB$3:$AB$1315,DataRegularSeason20242025!$B$3:$B$1315, "&lt;=" &amp; FL$1, DataRegularSeason20242025!$E$3:$E$1315, $A3)</f>
        <v>59</v>
      </c>
      <c r="FM3">
        <f>SUMIFS(DataRegularSeason20242025!$AA$3:$AA$1315,DataRegularSeason20242025!$B$3:$B$1315, "&lt;=" &amp; FM$1, DataRegularSeason20242025!$D$3:$D$1315, $A3)+SUMIFS(DataRegularSeason20242025!$AB$3:$AB$1315,DataRegularSeason20242025!$B$3:$B$1315, "&lt;=" &amp; FM$1, DataRegularSeason20242025!$E$3:$E$1315, $A3)</f>
        <v>59</v>
      </c>
      <c r="FN3">
        <f>SUMIFS(DataRegularSeason20242025!$AA$3:$AA$1315,DataRegularSeason20242025!$B$3:$B$1315, "&lt;=" &amp; FN$1, DataRegularSeason20242025!$D$3:$D$1315, $A3)+SUMIFS(DataRegularSeason20242025!$AB$3:$AB$1315,DataRegularSeason20242025!$B$3:$B$1315, "&lt;=" &amp; FN$1, DataRegularSeason20242025!$E$3:$E$1315, $A3)</f>
        <v>59</v>
      </c>
      <c r="FO3">
        <f>SUMIFS(DataRegularSeason20242025!$AA$3:$AA$1315,DataRegularSeason20242025!$B$3:$B$1315, "&lt;=" &amp; FO$1, DataRegularSeason20242025!$D$3:$D$1315, $A3)+SUMIFS(DataRegularSeason20242025!$AB$3:$AB$1315,DataRegularSeason20242025!$B$3:$B$1315, "&lt;=" &amp; FO$1, DataRegularSeason20242025!$E$3:$E$1315, $A3)</f>
        <v>59</v>
      </c>
      <c r="FP3">
        <f>SUMIFS(DataRegularSeason20242025!$AA$3:$AA$1315,DataRegularSeason20242025!$B$3:$B$1315, "&lt;=" &amp; FP$1, DataRegularSeason20242025!$D$3:$D$1315, $A3)+SUMIFS(DataRegularSeason20242025!$AB$3:$AB$1315,DataRegularSeason20242025!$B$3:$B$1315, "&lt;=" &amp; FP$1, DataRegularSeason20242025!$E$3:$E$1315, $A3)</f>
        <v>59</v>
      </c>
      <c r="FQ3">
        <f>SUMIFS(DataRegularSeason20242025!$AA$3:$AA$1315,DataRegularSeason20242025!$B$3:$B$1315, "&lt;=" &amp; FQ$1, DataRegularSeason20242025!$D$3:$D$1315, $A3)+SUMIFS(DataRegularSeason20242025!$AB$3:$AB$1315,DataRegularSeason20242025!$B$3:$B$1315, "&lt;=" &amp; FQ$1, DataRegularSeason20242025!$E$3:$E$1315, $A3)</f>
        <v>59</v>
      </c>
      <c r="FR3">
        <f>SUMIFS(DataRegularSeason20242025!$AA$3:$AA$1315,DataRegularSeason20242025!$B$3:$B$1315, "&lt;=" &amp; FR$1, DataRegularSeason20242025!$D$3:$D$1315, $A3)+SUMIFS(DataRegularSeason20242025!$AB$3:$AB$1315,DataRegularSeason20242025!$B$3:$B$1315, "&lt;=" &amp; FR$1, DataRegularSeason20242025!$E$3:$E$1315, $A3)</f>
        <v>59</v>
      </c>
      <c r="FS3">
        <f>SUMIFS(DataRegularSeason20242025!$AA$3:$AA$1315,DataRegularSeason20242025!$B$3:$B$1315, "&lt;=" &amp; FS$1, DataRegularSeason20242025!$D$3:$D$1315, $A3)+SUMIFS(DataRegularSeason20242025!$AB$3:$AB$1315,DataRegularSeason20242025!$B$3:$B$1315, "&lt;=" &amp; FS$1, DataRegularSeason20242025!$E$3:$E$1315, $A3)</f>
        <v>59</v>
      </c>
      <c r="FT3">
        <f>SUMIFS(DataRegularSeason20242025!$AA$3:$AA$1315,DataRegularSeason20242025!$B$3:$B$1315, "&lt;=" &amp; FT$1, DataRegularSeason20242025!$D$3:$D$1315, $A3)+SUMIFS(DataRegularSeason20242025!$AB$3:$AB$1315,DataRegularSeason20242025!$B$3:$B$1315, "&lt;=" &amp; FT$1, DataRegularSeason20242025!$E$3:$E$1315, $A3)</f>
        <v>59</v>
      </c>
      <c r="FU3">
        <f>SUMIFS(DataRegularSeason20242025!$AA$3:$AA$1315,DataRegularSeason20242025!$B$3:$B$1315, "&lt;=" &amp; FU$1, DataRegularSeason20242025!$D$3:$D$1315, $A3)+SUMIFS(DataRegularSeason20242025!$AB$3:$AB$1315,DataRegularSeason20242025!$B$3:$B$1315, "&lt;=" &amp; FU$1, DataRegularSeason20242025!$E$3:$E$1315, $A3)</f>
        <v>59</v>
      </c>
      <c r="FV3">
        <f>SUMIFS(DataRegularSeason20242025!$AA$3:$AA$1315,DataRegularSeason20242025!$B$3:$B$1315, "&lt;=" &amp; FV$1, DataRegularSeason20242025!$D$3:$D$1315, $A3)+SUMIFS(DataRegularSeason20242025!$AB$3:$AB$1315,DataRegularSeason20242025!$B$3:$B$1315, "&lt;=" &amp; FV$1, DataRegularSeason20242025!$E$3:$E$1315, $A3)</f>
        <v>59</v>
      </c>
      <c r="FW3">
        <f>SUMIFS(DataRegularSeason20242025!$AA$3:$AA$1315,DataRegularSeason20242025!$B$3:$B$1315, "&lt;=" &amp; FW$1, DataRegularSeason20242025!$D$3:$D$1315, $A3)+SUMIFS(DataRegularSeason20242025!$AB$3:$AB$1315,DataRegularSeason20242025!$B$3:$B$1315, "&lt;=" &amp; FW$1, DataRegularSeason20242025!$E$3:$E$1315, $A3)</f>
        <v>59</v>
      </c>
      <c r="FX3">
        <f>SUMIFS(DataRegularSeason20242025!$AA$3:$AA$1315,DataRegularSeason20242025!$B$3:$B$1315, "&lt;=" &amp; FX$1, DataRegularSeason20242025!$D$3:$D$1315, $A3)+SUMIFS(DataRegularSeason20242025!$AB$3:$AB$1315,DataRegularSeason20242025!$B$3:$B$1315, "&lt;=" &amp; FX$1, DataRegularSeason20242025!$E$3:$E$1315, $A3)</f>
        <v>59</v>
      </c>
      <c r="FY3">
        <f>SUMIFS(DataRegularSeason20242025!$AA$3:$AA$1315,DataRegularSeason20242025!$B$3:$B$1315, "&lt;=" &amp; FY$1, DataRegularSeason20242025!$D$3:$D$1315, $A3)+SUMIFS(DataRegularSeason20242025!$AB$3:$AB$1315,DataRegularSeason20242025!$B$3:$B$1315, "&lt;=" &amp; FY$1, DataRegularSeason20242025!$E$3:$E$1315, $A3)</f>
        <v>59</v>
      </c>
      <c r="FZ3">
        <f>SUMIFS(DataRegularSeason20242025!$AA$3:$AA$1315,DataRegularSeason20242025!$B$3:$B$1315, "&lt;=" &amp; FZ$1, DataRegularSeason20242025!$D$3:$D$1315, $A3)+SUMIFS(DataRegularSeason20242025!$AB$3:$AB$1315,DataRegularSeason20242025!$B$3:$B$1315, "&lt;=" &amp; FZ$1, DataRegularSeason20242025!$E$3:$E$1315, $A3)</f>
        <v>59</v>
      </c>
      <c r="GA3">
        <f>SUMIFS(DataRegularSeason20242025!$AA$3:$AA$1315,DataRegularSeason20242025!$B$3:$B$1315, "&lt;=" &amp; GA$1, DataRegularSeason20242025!$D$3:$D$1315, $A3)+SUMIFS(DataRegularSeason20242025!$AB$3:$AB$1315,DataRegularSeason20242025!$B$3:$B$1315, "&lt;=" &amp; GA$1, DataRegularSeason20242025!$E$3:$E$1315, $A3)</f>
        <v>59</v>
      </c>
      <c r="GB3">
        <f>SUMIFS(DataRegularSeason20242025!$AA$3:$AA$1315,DataRegularSeason20242025!$B$3:$B$1315, "&lt;=" &amp; GB$1, DataRegularSeason20242025!$D$3:$D$1315, $A3)+SUMIFS(DataRegularSeason20242025!$AB$3:$AB$1315,DataRegularSeason20242025!$B$3:$B$1315, "&lt;=" &amp; GB$1, DataRegularSeason20242025!$E$3:$E$1315, $A3)</f>
        <v>59</v>
      </c>
      <c r="GC3">
        <f>SUMIFS(DataRegularSeason20242025!$AA$3:$AA$1315,DataRegularSeason20242025!$B$3:$B$1315, "&lt;=" &amp; GC$1, DataRegularSeason20242025!$D$3:$D$1315, $A3)+SUMIFS(DataRegularSeason20242025!$AB$3:$AB$1315,DataRegularSeason20242025!$B$3:$B$1315, "&lt;=" &amp; GC$1, DataRegularSeason20242025!$E$3:$E$1315, $A3)</f>
        <v>59</v>
      </c>
      <c r="GD3">
        <f>SUMIFS(DataRegularSeason20242025!$AA$3:$AA$1315,DataRegularSeason20242025!$B$3:$B$1315, "&lt;=" &amp; GD$1, DataRegularSeason20242025!$D$3:$D$1315, $A3)+SUMIFS(DataRegularSeason20242025!$AB$3:$AB$1315,DataRegularSeason20242025!$B$3:$B$1315, "&lt;=" &amp; GD$1, DataRegularSeason20242025!$E$3:$E$1315, $A3)</f>
        <v>59</v>
      </c>
      <c r="GE3">
        <f>SUMIFS(DataRegularSeason20242025!$AA$3:$AA$1315,DataRegularSeason20242025!$B$3:$B$1315, "&lt;=" &amp; GE$1, DataRegularSeason20242025!$D$3:$D$1315, $A3)+SUMIFS(DataRegularSeason20242025!$AB$3:$AB$1315,DataRegularSeason20242025!$B$3:$B$1315, "&lt;=" &amp; GE$1, DataRegularSeason20242025!$E$3:$E$1315, $A3)</f>
        <v>59</v>
      </c>
      <c r="GF3">
        <f>SUMIFS(DataRegularSeason20242025!$AA$3:$AA$1315,DataRegularSeason20242025!$B$3:$B$1315, "&lt;=" &amp; GF$1, DataRegularSeason20242025!$D$3:$D$1315, $A3)+SUMIFS(DataRegularSeason20242025!$AB$3:$AB$1315,DataRegularSeason20242025!$B$3:$B$1315, "&lt;=" &amp; GF$1, DataRegularSeason20242025!$E$3:$E$1315, $A3)</f>
        <v>59</v>
      </c>
      <c r="GG3">
        <f>SUMIFS(DataRegularSeason20242025!$AA$3:$AA$1315,DataRegularSeason20242025!$B$3:$B$1315, "&lt;=" &amp; GG$1, DataRegularSeason20242025!$D$3:$D$1315, $A3)+SUMIFS(DataRegularSeason20242025!$AB$3:$AB$1315,DataRegularSeason20242025!$B$3:$B$1315, "&lt;=" &amp; GG$1, DataRegularSeason20242025!$E$3:$E$1315, $A3)</f>
        <v>59</v>
      </c>
      <c r="GH3">
        <f>SUMIFS(DataRegularSeason20242025!$AA$3:$AA$1315,DataRegularSeason20242025!$B$3:$B$1315, "&lt;=" &amp; GH$1, DataRegularSeason20242025!$D$3:$D$1315, $A3)+SUMIFS(DataRegularSeason20242025!$AB$3:$AB$1315,DataRegularSeason20242025!$B$3:$B$1315, "&lt;=" &amp; GH$1, DataRegularSeason20242025!$E$3:$E$1315, $A3)</f>
        <v>59</v>
      </c>
      <c r="GI3">
        <f>SUMIFS(DataRegularSeason20242025!$AA$3:$AA$1315,DataRegularSeason20242025!$B$3:$B$1315, "&lt;=" &amp; GI$1, DataRegularSeason20242025!$D$3:$D$1315, $A3)+SUMIFS(DataRegularSeason20242025!$AB$3:$AB$1315,DataRegularSeason20242025!$B$3:$B$1315, "&lt;=" &amp; GI$1, DataRegularSeason20242025!$E$3:$E$1315, $A3)</f>
        <v>59</v>
      </c>
      <c r="GJ3">
        <f>SUMIFS(DataRegularSeason20242025!$AA$3:$AA$1315,DataRegularSeason20242025!$B$3:$B$1315, "&lt;=" &amp; GJ$1, DataRegularSeason20242025!$D$3:$D$1315, $A3)+SUMIFS(DataRegularSeason20242025!$AB$3:$AB$1315,DataRegularSeason20242025!$B$3:$B$1315, "&lt;=" &amp; GJ$1, DataRegularSeason20242025!$E$3:$E$1315, $A3)</f>
        <v>59</v>
      </c>
      <c r="GK3">
        <f>SUMIFS(DataRegularSeason20242025!$AA$3:$AA$1315,DataRegularSeason20242025!$B$3:$B$1315, "&lt;=" &amp; GK$1, DataRegularSeason20242025!$D$3:$D$1315, $A3)+SUMIFS(DataRegularSeason20242025!$AB$3:$AB$1315,DataRegularSeason20242025!$B$3:$B$1315, "&lt;=" &amp; GK$1, DataRegularSeason20242025!$E$3:$E$1315, $A3)</f>
        <v>59</v>
      </c>
      <c r="GL3">
        <f>SUMIFS(DataRegularSeason20242025!$AA$3:$AA$1315,DataRegularSeason20242025!$B$3:$B$1315, "&lt;=" &amp; GL$1, DataRegularSeason20242025!$D$3:$D$1315, $A3)+SUMIFS(DataRegularSeason20242025!$AB$3:$AB$1315,DataRegularSeason20242025!$B$3:$B$1315, "&lt;=" &amp; GL$1, DataRegularSeason20242025!$E$3:$E$1315, $A3)</f>
        <v>59</v>
      </c>
      <c r="GM3">
        <f>SUMIFS(DataRegularSeason20242025!$AA$3:$AA$1315,DataRegularSeason20242025!$B$3:$B$1315, "&lt;=" &amp; GM$1, DataRegularSeason20242025!$D$3:$D$1315, $A3)+SUMIFS(DataRegularSeason20242025!$AB$3:$AB$1315,DataRegularSeason20242025!$B$3:$B$1315, "&lt;=" &amp; GM$1, DataRegularSeason20242025!$E$3:$E$1315, $A3)</f>
        <v>59</v>
      </c>
      <c r="GN3">
        <f>SUMIFS(DataRegularSeason20242025!$AA$3:$AA$1315,DataRegularSeason20242025!$B$3:$B$1315, "&lt;=" &amp; GN$1, DataRegularSeason20242025!$D$3:$D$1315, $A3)+SUMIFS(DataRegularSeason20242025!$AB$3:$AB$1315,DataRegularSeason20242025!$B$3:$B$1315, "&lt;=" &amp; GN$1, DataRegularSeason20242025!$E$3:$E$1315, $A3)</f>
        <v>59</v>
      </c>
      <c r="GO3">
        <f>SUMIFS(DataRegularSeason20242025!$AA$3:$AA$1315,DataRegularSeason20242025!$B$3:$B$1315, "&lt;=" &amp; GO$1, DataRegularSeason20242025!$D$3:$D$1315, $A3)+SUMIFS(DataRegularSeason20242025!$AB$3:$AB$1315,DataRegularSeason20242025!$B$3:$B$1315, "&lt;=" &amp; GO$1, DataRegularSeason20242025!$E$3:$E$1315, $A3)</f>
        <v>59</v>
      </c>
      <c r="GP3">
        <f>SUMIFS(DataRegularSeason20242025!$AA$3:$AA$1315,DataRegularSeason20242025!$B$3:$B$1315, "&lt;=" &amp; GP$1, DataRegularSeason20242025!$D$3:$D$1315, $A3)+SUMIFS(DataRegularSeason20242025!$AB$3:$AB$1315,DataRegularSeason20242025!$B$3:$B$1315, "&lt;=" &amp; GP$1, DataRegularSeason20242025!$E$3:$E$1315, $A3)</f>
        <v>59</v>
      </c>
      <c r="GQ3">
        <f>SUMIFS(DataRegularSeason20242025!$AA$3:$AA$1315,DataRegularSeason20242025!$B$3:$B$1315, "&lt;=" &amp; GQ$1, DataRegularSeason20242025!$D$3:$D$1315, $A3)+SUMIFS(DataRegularSeason20242025!$AB$3:$AB$1315,DataRegularSeason20242025!$B$3:$B$1315, "&lt;=" &amp; GQ$1, DataRegularSeason20242025!$E$3:$E$1315, $A3)</f>
        <v>59</v>
      </c>
      <c r="GR3">
        <f>SUMIFS(DataRegularSeason20242025!$AA$3:$AA$1315,DataRegularSeason20242025!$B$3:$B$1315, "&lt;=" &amp; GR$1, DataRegularSeason20242025!$D$3:$D$1315, $A3)+SUMIFS(DataRegularSeason20242025!$AB$3:$AB$1315,DataRegularSeason20242025!$B$3:$B$1315, "&lt;=" &amp; GR$1, DataRegularSeason20242025!$E$3:$E$1315, $A3)</f>
        <v>59</v>
      </c>
      <c r="GS3">
        <f>SUMIFS(DataRegularSeason20242025!$AA$3:$AA$1315,DataRegularSeason20242025!$B$3:$B$1315, "&lt;=" &amp; GS$1, DataRegularSeason20242025!$D$3:$D$1315, $A3)+SUMIFS(DataRegularSeason20242025!$AB$3:$AB$1315,DataRegularSeason20242025!$B$3:$B$1315, "&lt;=" &amp; GS$1, DataRegularSeason20242025!$E$3:$E$1315, $A3)</f>
        <v>59</v>
      </c>
      <c r="GT3">
        <f>SUMIFS(DataRegularSeason20242025!$AA$3:$AA$1315,DataRegularSeason20242025!$B$3:$B$1315, "&lt;=" &amp; GT$1, DataRegularSeason20242025!$D$3:$D$1315, $A3)+SUMIFS(DataRegularSeason20242025!$AB$3:$AB$1315,DataRegularSeason20242025!$B$3:$B$1315, "&lt;=" &amp; GT$1, DataRegularSeason20242025!$E$3:$E$1315, $A3)</f>
        <v>59</v>
      </c>
      <c r="GU3">
        <f>SUMIFS(DataRegularSeason20242025!$AA$3:$AA$1315,DataRegularSeason20242025!$B$3:$B$1315, "&lt;=" &amp; GU$1, DataRegularSeason20242025!$D$3:$D$1315, $A3)+SUMIFS(DataRegularSeason20242025!$AB$3:$AB$1315,DataRegularSeason20242025!$B$3:$B$1315, "&lt;=" &amp; GU$1, DataRegularSeason20242025!$E$3:$E$1315, $A3)</f>
        <v>59</v>
      </c>
    </row>
    <row r="4" spans="1:275" x14ac:dyDescent="0.25">
      <c r="A4" t="s">
        <v>16</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6</v>
      </c>
      <c r="S4">
        <f>SUMIFS(DataRegularSeason20242025!$AA$3:$AA$1315,DataRegularSeason20242025!$B$3:$B$1315, "&lt;=" &amp; S$1, DataRegularSeason20242025!$D$3:$D$1315, $A4)+SUMIFS(DataRegularSeason20242025!$AB$3:$AB$1315,DataRegularSeason20242025!$B$3:$B$1315, "&lt;=" &amp; S$1, DataRegularSeason20242025!$E$3:$E$1315, $A4)</f>
        <v>6</v>
      </c>
      <c r="T4">
        <f>SUMIFS(DataRegularSeason20242025!$AA$3:$AA$1315,DataRegularSeason20242025!$B$3:$B$1315, "&lt;=" &amp; T$1, DataRegularSeason20242025!$D$3:$D$1315, $A4)+SUMIFS(DataRegularSeason20242025!$AB$3:$AB$1315,DataRegularSeason20242025!$B$3:$B$1315, "&lt;=" &amp; T$1, DataRegularSeason20242025!$E$3:$E$1315, $A4)</f>
        <v>7</v>
      </c>
      <c r="U4">
        <f>SUMIFS(DataRegularSeason20242025!$AA$3:$AA$1315,DataRegularSeason20242025!$B$3:$B$1315, "&lt;=" &amp; U$1, DataRegularSeason20242025!$D$3:$D$1315, $A4)+SUMIFS(DataRegularSeason20242025!$AB$3:$AB$1315,DataRegularSeason20242025!$B$3:$B$1315, "&lt;=" &amp; U$1, DataRegularSeason20242025!$E$3:$E$1315, $A4)</f>
        <v>7</v>
      </c>
      <c r="V4">
        <f>SUMIFS(DataRegularSeason20242025!$AA$3:$AA$1315,DataRegularSeason20242025!$B$3:$B$1315, "&lt;=" &amp; V$1, DataRegularSeason20242025!$D$3:$D$1315, $A4)+SUMIFS(DataRegularSeason20242025!$AB$3:$AB$1315,DataRegularSeason20242025!$B$3:$B$1315, "&lt;=" &amp; V$1, DataRegularSeason20242025!$E$3:$E$1315, $A4)</f>
        <v>7</v>
      </c>
      <c r="W4">
        <f>SUMIFS(DataRegularSeason20242025!$AA$3:$AA$1315,DataRegularSeason20242025!$B$3:$B$1315, "&lt;=" &amp; W$1, DataRegularSeason20242025!$D$3:$D$1315, $A4)+SUMIFS(DataRegularSeason20242025!$AB$3:$AB$1315,DataRegularSeason20242025!$B$3:$B$1315, "&lt;=" &amp; W$1, DataRegularSeason20242025!$E$3:$E$1315, $A4)</f>
        <v>7</v>
      </c>
      <c r="X4">
        <f>SUMIFS(DataRegularSeason20242025!$AA$3:$AA$1315,DataRegularSeason20242025!$B$3:$B$1315, "&lt;=" &amp; X$1, DataRegularSeason20242025!$D$3:$D$1315, $A4)+SUMIFS(DataRegularSeason20242025!$AB$3:$AB$1315,DataRegularSeason20242025!$B$3:$B$1315, "&lt;=" &amp; X$1, DataRegularSeason20242025!$E$3:$E$1315, $A4)</f>
        <v>7</v>
      </c>
      <c r="Y4">
        <f>SUMIFS(DataRegularSeason20242025!$AA$3:$AA$1315,DataRegularSeason20242025!$B$3:$B$1315, "&lt;=" &amp; Y$1, DataRegularSeason20242025!$D$3:$D$1315, $A4)+SUMIFS(DataRegularSeason20242025!$AB$3:$AB$1315,DataRegularSeason20242025!$B$3:$B$1315, "&lt;=" &amp; Y$1, DataRegularSeason20242025!$E$3:$E$1315, $A4)</f>
        <v>7</v>
      </c>
      <c r="Z4">
        <f>SUMIFS(DataRegularSeason20242025!$AA$3:$AA$1315,DataRegularSeason20242025!$B$3:$B$1315, "&lt;=" &amp; Z$1, DataRegularSeason20242025!$D$3:$D$1315, $A4)+SUMIFS(DataRegularSeason20242025!$AB$3:$AB$1315,DataRegularSeason20242025!$B$3:$B$1315, "&lt;=" &amp; Z$1, DataRegularSeason20242025!$E$3:$E$1315, $A4)</f>
        <v>7</v>
      </c>
      <c r="AA4">
        <f>SUMIFS(DataRegularSeason20242025!$AA$3:$AA$1315,DataRegularSeason20242025!$B$3:$B$1315, "&lt;=" &amp; AA$1, DataRegularSeason20242025!$D$3:$D$1315, $A4)+SUMIFS(DataRegularSeason20242025!$AB$3:$AB$1315,DataRegularSeason20242025!$B$3:$B$1315, "&lt;=" &amp; AA$1, DataRegularSeason20242025!$E$3:$E$1315, $A4)</f>
        <v>9</v>
      </c>
      <c r="AB4">
        <f>SUMIFS(DataRegularSeason20242025!$AA$3:$AA$1315,DataRegularSeason20242025!$B$3:$B$1315, "&lt;=" &amp; AB$1, DataRegularSeason20242025!$D$3:$D$1315, $A4)+SUMIFS(DataRegularSeason20242025!$AB$3:$AB$1315,DataRegularSeason20242025!$B$3:$B$1315, "&lt;=" &amp; AB$1, DataRegularSeason20242025!$E$3:$E$1315, $A4)</f>
        <v>9</v>
      </c>
      <c r="AC4">
        <f>SUMIFS(DataRegularSeason20242025!$AA$3:$AA$1315,DataRegularSeason20242025!$B$3:$B$1315, "&lt;=" &amp; AC$1, DataRegularSeason20242025!$D$3:$D$1315, $A4)+SUMIFS(DataRegularSeason20242025!$AB$3:$AB$1315,DataRegularSeason20242025!$B$3:$B$1315, "&lt;=" &amp; AC$1, DataRegularSeason20242025!$E$3:$E$1315, $A4)</f>
        <v>9</v>
      </c>
      <c r="AD4">
        <f>SUMIFS(DataRegularSeason20242025!$AA$3:$AA$1315,DataRegularSeason20242025!$B$3:$B$1315, "&lt;=" &amp; AD$1, DataRegularSeason20242025!$D$3:$D$1315, $A4)+SUMIFS(DataRegularSeason20242025!$AB$3:$AB$1315,DataRegularSeason20242025!$B$3:$B$1315, "&lt;=" &amp; AD$1, DataRegularSeason20242025!$E$3:$E$1315, $A4)</f>
        <v>9</v>
      </c>
      <c r="AE4">
        <f>SUMIFS(DataRegularSeason20242025!$AA$3:$AA$1315,DataRegularSeason20242025!$B$3:$B$1315, "&lt;=" &amp; AE$1, DataRegularSeason20242025!$D$3:$D$1315, $A4)+SUMIFS(DataRegularSeason20242025!$AB$3:$AB$1315,DataRegularSeason20242025!$B$3:$B$1315, "&lt;=" &amp; AE$1, DataRegularSeason20242025!$E$3:$E$1315, $A4)</f>
        <v>9</v>
      </c>
      <c r="AF4">
        <f>SUMIFS(DataRegularSeason20242025!$AA$3:$AA$1315,DataRegularSeason20242025!$B$3:$B$1315, "&lt;=" &amp; AF$1, DataRegularSeason20242025!$D$3:$D$1315, $A4)+SUMIFS(DataRegularSeason20242025!$AB$3:$AB$1315,DataRegularSeason20242025!$B$3:$B$1315, "&lt;=" &amp; AF$1, DataRegularSeason20242025!$E$3:$E$1315, $A4)</f>
        <v>9</v>
      </c>
      <c r="AG4">
        <f>SUMIFS(DataRegularSeason20242025!$AA$3:$AA$1315,DataRegularSeason20242025!$B$3:$B$1315, "&lt;=" &amp; AG$1, DataRegularSeason20242025!$D$3:$D$1315, $A4)+SUMIFS(DataRegularSeason20242025!$AB$3:$AB$1315,DataRegularSeason20242025!$B$3:$B$1315, "&lt;=" &amp; AG$1, DataRegularSeason20242025!$E$3:$E$1315, $A4)</f>
        <v>9</v>
      </c>
      <c r="AH4">
        <f>SUMIFS(DataRegularSeason20242025!$AA$3:$AA$1315,DataRegularSeason20242025!$B$3:$B$1315, "&lt;=" &amp; AH$1, DataRegularSeason20242025!$D$3:$D$1315, $A4)+SUMIFS(DataRegularSeason20242025!$AB$3:$AB$1315,DataRegularSeason20242025!$B$3:$B$1315, "&lt;=" &amp; AH$1, DataRegularSeason20242025!$E$3:$E$1315, $A4)</f>
        <v>11</v>
      </c>
      <c r="AI4">
        <f>SUMIFS(DataRegularSeason20242025!$AA$3:$AA$1315,DataRegularSeason20242025!$B$3:$B$1315, "&lt;=" &amp; AI$1, DataRegularSeason20242025!$D$3:$D$1315, $A4)+SUMIFS(DataRegularSeason20242025!$AB$3:$AB$1315,DataRegularSeason20242025!$B$3:$B$1315, "&lt;=" &amp; AI$1, DataRegularSeason20242025!$E$3:$E$1315, $A4)</f>
        <v>13</v>
      </c>
      <c r="AJ4">
        <f>SUMIFS(DataRegularSeason20242025!$AA$3:$AA$1315,DataRegularSeason20242025!$B$3:$B$1315, "&lt;=" &amp; AJ$1, DataRegularSeason20242025!$D$3:$D$1315, $A4)+SUMIFS(DataRegularSeason20242025!$AB$3:$AB$1315,DataRegularSeason20242025!$B$3:$B$1315, "&lt;=" &amp; AJ$1, DataRegularSeason20242025!$E$3:$E$1315, $A4)</f>
        <v>13</v>
      </c>
      <c r="AK4">
        <f>SUMIFS(DataRegularSeason20242025!$AA$3:$AA$1315,DataRegularSeason20242025!$B$3:$B$1315, "&lt;=" &amp; AK$1, DataRegularSeason20242025!$D$3:$D$1315, $A4)+SUMIFS(DataRegularSeason20242025!$AB$3:$AB$1315,DataRegularSeason20242025!$B$3:$B$1315, "&lt;=" &amp; AK$1, DataRegularSeason20242025!$E$3:$E$1315, $A4)</f>
        <v>13</v>
      </c>
      <c r="AL4">
        <f>SUMIFS(DataRegularSeason20242025!$AA$3:$AA$1315,DataRegularSeason20242025!$B$3:$B$1315, "&lt;=" &amp; AL$1, DataRegularSeason20242025!$D$3:$D$1315, $A4)+SUMIFS(DataRegularSeason20242025!$AB$3:$AB$1315,DataRegularSeason20242025!$B$3:$B$1315, "&lt;=" &amp; AL$1, DataRegularSeason20242025!$E$3:$E$1315, $A4)</f>
        <v>13</v>
      </c>
      <c r="AM4">
        <f>SUMIFS(DataRegularSeason20242025!$AA$3:$AA$1315,DataRegularSeason20242025!$B$3:$B$1315, "&lt;=" &amp; AM$1, DataRegularSeason20242025!$D$3:$D$1315, $A4)+SUMIFS(DataRegularSeason20242025!$AB$3:$AB$1315,DataRegularSeason20242025!$B$3:$B$1315, "&lt;=" &amp; AM$1, DataRegularSeason20242025!$E$3:$E$1315, $A4)</f>
        <v>15</v>
      </c>
      <c r="AN4">
        <f>SUMIFS(DataRegularSeason20242025!$AA$3:$AA$1315,DataRegularSeason20242025!$B$3:$B$1315, "&lt;=" &amp; AN$1, DataRegularSeason20242025!$D$3:$D$1315, $A4)+SUMIFS(DataRegularSeason20242025!$AB$3:$AB$1315,DataRegularSeason20242025!$B$3:$B$1315, "&lt;=" &amp; AN$1, DataRegularSeason20242025!$E$3:$E$1315, $A4)</f>
        <v>15</v>
      </c>
      <c r="AO4">
        <f>SUMIFS(DataRegularSeason20242025!$AA$3:$AA$1315,DataRegularSeason20242025!$B$3:$B$1315, "&lt;=" &amp; AO$1, DataRegularSeason20242025!$D$3:$D$1315, $A4)+SUMIFS(DataRegularSeason20242025!$AB$3:$AB$1315,DataRegularSeason20242025!$B$3:$B$1315, "&lt;=" &amp; AO$1, DataRegularSeason20242025!$E$3:$E$1315, $A4)</f>
        <v>16</v>
      </c>
      <c r="AP4">
        <f>SUMIFS(DataRegularSeason20242025!$AA$3:$AA$1315,DataRegularSeason20242025!$B$3:$B$1315, "&lt;=" &amp; AP$1, DataRegularSeason20242025!$D$3:$D$1315, $A4)+SUMIFS(DataRegularSeason20242025!$AB$3:$AB$1315,DataRegularSeason20242025!$B$3:$B$1315, "&lt;=" &amp; AP$1, DataRegularSeason20242025!$E$3:$E$1315, $A4)</f>
        <v>16</v>
      </c>
      <c r="AQ4">
        <f>SUMIFS(DataRegularSeason20242025!$AA$3:$AA$1315,DataRegularSeason20242025!$B$3:$B$1315, "&lt;=" &amp; AQ$1, DataRegularSeason20242025!$D$3:$D$1315, $A4)+SUMIFS(DataRegularSeason20242025!$AB$3:$AB$1315,DataRegularSeason20242025!$B$3:$B$1315, "&lt;=" &amp; AQ$1, DataRegularSeason20242025!$E$3:$E$1315, $A4)</f>
        <v>16</v>
      </c>
      <c r="AR4">
        <f>SUMIFS(DataRegularSeason20242025!$AA$3:$AA$1315,DataRegularSeason20242025!$B$3:$B$1315, "&lt;=" &amp; AR$1, DataRegularSeason20242025!$D$3:$D$1315, $A4)+SUMIFS(DataRegularSeason20242025!$AB$3:$AB$1315,DataRegularSeason20242025!$B$3:$B$1315, "&lt;=" &amp; AR$1, DataRegularSeason20242025!$E$3:$E$1315, $A4)</f>
        <v>18</v>
      </c>
      <c r="AS4">
        <f>SUMIFS(DataRegularSeason20242025!$AA$3:$AA$1315,DataRegularSeason20242025!$B$3:$B$1315, "&lt;=" &amp; AS$1, DataRegularSeason20242025!$D$3:$D$1315, $A4)+SUMIFS(DataRegularSeason20242025!$AB$3:$AB$1315,DataRegularSeason20242025!$B$3:$B$1315, "&lt;=" &amp; AS$1, DataRegularSeason20242025!$E$3:$E$1315, $A4)</f>
        <v>18</v>
      </c>
      <c r="AT4">
        <f>SUMIFS(DataRegularSeason20242025!$AA$3:$AA$1315,DataRegularSeason20242025!$B$3:$B$1315, "&lt;=" &amp; AT$1, DataRegularSeason20242025!$D$3:$D$1315, $A4)+SUMIFS(DataRegularSeason20242025!$AB$3:$AB$1315,DataRegularSeason20242025!$B$3:$B$1315, "&lt;=" &amp; AT$1, DataRegularSeason20242025!$E$3:$E$1315, $A4)</f>
        <v>18</v>
      </c>
      <c r="AU4">
        <f>SUMIFS(DataRegularSeason20242025!$AA$3:$AA$1315,DataRegularSeason20242025!$B$3:$B$1315, "&lt;=" &amp; AU$1, DataRegularSeason20242025!$D$3:$D$1315, $A4)+SUMIFS(DataRegularSeason20242025!$AB$3:$AB$1315,DataRegularSeason20242025!$B$3:$B$1315, "&lt;=" &amp; AU$1, DataRegularSeason20242025!$E$3:$E$1315, $A4)</f>
        <v>18</v>
      </c>
      <c r="AV4">
        <f>SUMIFS(DataRegularSeason20242025!$AA$3:$AA$1315,DataRegularSeason20242025!$B$3:$B$1315, "&lt;=" &amp; AV$1, DataRegularSeason20242025!$D$3:$D$1315, $A4)+SUMIFS(DataRegularSeason20242025!$AB$3:$AB$1315,DataRegularSeason20242025!$B$3:$B$1315, "&lt;=" &amp; AV$1, DataRegularSeason20242025!$E$3:$E$1315, $A4)</f>
        <v>19</v>
      </c>
      <c r="AW4">
        <f>SUMIFS(DataRegularSeason20242025!$AA$3:$AA$1315,DataRegularSeason20242025!$B$3:$B$1315, "&lt;=" &amp; AW$1, DataRegularSeason20242025!$D$3:$D$1315, $A4)+SUMIFS(DataRegularSeason20242025!$AB$3:$AB$1315,DataRegularSeason20242025!$B$3:$B$1315, "&lt;=" &amp; AW$1, DataRegularSeason20242025!$E$3:$E$1315, $A4)</f>
        <v>19</v>
      </c>
      <c r="AX4">
        <f>SUMIFS(DataRegularSeason20242025!$AA$3:$AA$1315,DataRegularSeason20242025!$B$3:$B$1315, "&lt;=" &amp; AX$1, DataRegularSeason20242025!$D$3:$D$1315, $A4)+SUMIFS(DataRegularSeason20242025!$AB$3:$AB$1315,DataRegularSeason20242025!$B$3:$B$1315, "&lt;=" &amp; AX$1, DataRegularSeason20242025!$E$3:$E$1315, $A4)</f>
        <v>19</v>
      </c>
      <c r="AY4">
        <f>SUMIFS(DataRegularSeason20242025!$AA$3:$AA$1315,DataRegularSeason20242025!$B$3:$B$1315, "&lt;=" &amp; AY$1, DataRegularSeason20242025!$D$3:$D$1315, $A4)+SUMIFS(DataRegularSeason20242025!$AB$3:$AB$1315,DataRegularSeason20242025!$B$3:$B$1315, "&lt;=" &amp; AY$1, DataRegularSeason20242025!$E$3:$E$1315, $A4)</f>
        <v>19</v>
      </c>
      <c r="AZ4">
        <f>SUMIFS(DataRegularSeason20242025!$AA$3:$AA$1315,DataRegularSeason20242025!$B$3:$B$1315, "&lt;=" &amp; AZ$1, DataRegularSeason20242025!$D$3:$D$1315, $A4)+SUMIFS(DataRegularSeason20242025!$AB$3:$AB$1315,DataRegularSeason20242025!$B$3:$B$1315, "&lt;=" &amp; AZ$1, DataRegularSeason20242025!$E$3:$E$1315, $A4)</f>
        <v>19</v>
      </c>
      <c r="BA4">
        <f>SUMIFS(DataRegularSeason20242025!$AA$3:$AA$1315,DataRegularSeason20242025!$B$3:$B$1315, "&lt;=" &amp; BA$1, DataRegularSeason20242025!$D$3:$D$1315, $A4)+SUMIFS(DataRegularSeason20242025!$AB$3:$AB$1315,DataRegularSeason20242025!$B$3:$B$1315, "&lt;=" &amp; BA$1, DataRegularSeason20242025!$E$3:$E$1315, $A4)</f>
        <v>21</v>
      </c>
      <c r="BB4">
        <f>SUMIFS(DataRegularSeason20242025!$AA$3:$AA$1315,DataRegularSeason20242025!$B$3:$B$1315, "&lt;=" &amp; BB$1, DataRegularSeason20242025!$D$3:$D$1315, $A4)+SUMIFS(DataRegularSeason20242025!$AB$3:$AB$1315,DataRegularSeason20242025!$B$3:$B$1315, "&lt;=" &amp; BB$1, DataRegularSeason20242025!$E$3:$E$1315, $A4)</f>
        <v>21</v>
      </c>
      <c r="BC4">
        <f>SUMIFS(DataRegularSeason20242025!$AA$3:$AA$1315,DataRegularSeason20242025!$B$3:$B$1315, "&lt;=" &amp; BC$1, DataRegularSeason20242025!$D$3:$D$1315, $A4)+SUMIFS(DataRegularSeason20242025!$AB$3:$AB$1315,DataRegularSeason20242025!$B$3:$B$1315, "&lt;=" &amp; BC$1, DataRegularSeason20242025!$E$3:$E$1315, $A4)</f>
        <v>23</v>
      </c>
      <c r="BD4">
        <f>SUMIFS(DataRegularSeason20242025!$AA$3:$AA$1315,DataRegularSeason20242025!$B$3:$B$1315, "&lt;=" &amp; BD$1, DataRegularSeason20242025!$D$3:$D$1315, $A4)+SUMIFS(DataRegularSeason20242025!$AB$3:$AB$1315,DataRegularSeason20242025!$B$3:$B$1315, "&lt;=" &amp; BD$1, DataRegularSeason20242025!$E$3:$E$1315, $A4)</f>
        <v>23</v>
      </c>
      <c r="BE4">
        <f>SUMIFS(DataRegularSeason20242025!$AA$3:$AA$1315,DataRegularSeason20242025!$B$3:$B$1315, "&lt;=" &amp; BE$1, DataRegularSeason20242025!$D$3:$D$1315, $A4)+SUMIFS(DataRegularSeason20242025!$AB$3:$AB$1315,DataRegularSeason20242025!$B$3:$B$1315, "&lt;=" &amp; BE$1, DataRegularSeason20242025!$E$3:$E$1315, $A4)</f>
        <v>23</v>
      </c>
      <c r="BF4">
        <f>SUMIFS(DataRegularSeason20242025!$AA$3:$AA$1315,DataRegularSeason20242025!$B$3:$B$1315, "&lt;=" &amp; BF$1, DataRegularSeason20242025!$D$3:$D$1315, $A4)+SUMIFS(DataRegularSeason20242025!$AB$3:$AB$1315,DataRegularSeason20242025!$B$3:$B$1315, "&lt;=" &amp; BF$1, DataRegularSeason20242025!$E$3:$E$1315, $A4)</f>
        <v>23</v>
      </c>
      <c r="BG4">
        <f>SUMIFS(DataRegularSeason20242025!$AA$3:$AA$1315,DataRegularSeason20242025!$B$3:$B$1315, "&lt;=" &amp; BG$1, DataRegularSeason20242025!$D$3:$D$1315, $A4)+SUMIFS(DataRegularSeason20242025!$AB$3:$AB$1315,DataRegularSeason20242025!$B$3:$B$1315, "&lt;=" &amp; BG$1, DataRegularSeason20242025!$E$3:$E$1315, $A4)</f>
        <v>25</v>
      </c>
      <c r="BH4">
        <f>SUMIFS(DataRegularSeason20242025!$AA$3:$AA$1315,DataRegularSeason20242025!$B$3:$B$1315, "&lt;=" &amp; BH$1, DataRegularSeason20242025!$D$3:$D$1315, $A4)+SUMIFS(DataRegularSeason20242025!$AB$3:$AB$1315,DataRegularSeason20242025!$B$3:$B$1315, "&lt;=" &amp; BH$1, DataRegularSeason20242025!$E$3:$E$1315, $A4)</f>
        <v>25</v>
      </c>
      <c r="BI4">
        <f>SUMIFS(DataRegularSeason20242025!$AA$3:$AA$1315,DataRegularSeason20242025!$B$3:$B$1315, "&lt;=" &amp; BI$1, DataRegularSeason20242025!$D$3:$D$1315, $A4)+SUMIFS(DataRegularSeason20242025!$AB$3:$AB$1315,DataRegularSeason20242025!$B$3:$B$1315, "&lt;=" &amp; BI$1, DataRegularSeason20242025!$E$3:$E$1315, $A4)</f>
        <v>25</v>
      </c>
      <c r="BJ4">
        <f>SUMIFS(DataRegularSeason20242025!$AA$3:$AA$1315,DataRegularSeason20242025!$B$3:$B$1315, "&lt;=" &amp; BJ$1, DataRegularSeason20242025!$D$3:$D$1315, $A4)+SUMIFS(DataRegularSeason20242025!$AB$3:$AB$1315,DataRegularSeason20242025!$B$3:$B$1315, "&lt;=" &amp; BJ$1, DataRegularSeason20242025!$E$3:$E$1315, $A4)</f>
        <v>25</v>
      </c>
      <c r="BK4">
        <f>SUMIFS(DataRegularSeason20242025!$AA$3:$AA$1315,DataRegularSeason20242025!$B$3:$B$1315, "&lt;=" &amp; BK$1, DataRegularSeason20242025!$D$3:$D$1315, $A4)+SUMIFS(DataRegularSeason20242025!$AB$3:$AB$1315,DataRegularSeason20242025!$B$3:$B$1315, "&lt;=" &amp; BK$1, DataRegularSeason20242025!$E$3:$E$1315, $A4)</f>
        <v>27</v>
      </c>
      <c r="BL4">
        <f>SUMIFS(DataRegularSeason20242025!$AA$3:$AA$1315,DataRegularSeason20242025!$B$3:$B$1315, "&lt;=" &amp; BL$1, DataRegularSeason20242025!$D$3:$D$1315, $A4)+SUMIFS(DataRegularSeason20242025!$AB$3:$AB$1315,DataRegularSeason20242025!$B$3:$B$1315, "&lt;=" &amp; BL$1, DataRegularSeason20242025!$E$3:$E$1315, $A4)</f>
        <v>27</v>
      </c>
      <c r="BM4">
        <f>SUMIFS(DataRegularSeason20242025!$AA$3:$AA$1315,DataRegularSeason20242025!$B$3:$B$1315, "&lt;=" &amp; BM$1, DataRegularSeason20242025!$D$3:$D$1315, $A4)+SUMIFS(DataRegularSeason20242025!$AB$3:$AB$1315,DataRegularSeason20242025!$B$3:$B$1315, "&lt;=" &amp; BM$1, DataRegularSeason20242025!$E$3:$E$1315, $A4)</f>
        <v>29</v>
      </c>
      <c r="BN4">
        <f>SUMIFS(DataRegularSeason20242025!$AA$3:$AA$1315,DataRegularSeason20242025!$B$3:$B$1315, "&lt;=" &amp; BN$1, DataRegularSeason20242025!$D$3:$D$1315, $A4)+SUMIFS(DataRegularSeason20242025!$AB$3:$AB$1315,DataRegularSeason20242025!$B$3:$B$1315, "&lt;=" &amp; BN$1, DataRegularSeason20242025!$E$3:$E$1315, $A4)</f>
        <v>31</v>
      </c>
      <c r="BO4">
        <f>SUMIFS(DataRegularSeason20242025!$AA$3:$AA$1315,DataRegularSeason20242025!$B$3:$B$1315, "&lt;=" &amp; BO$1, DataRegularSeason20242025!$D$3:$D$1315, $A4)+SUMIFS(DataRegularSeason20242025!$AB$3:$AB$1315,DataRegularSeason20242025!$B$3:$B$1315, "&lt;=" &amp; BO$1, DataRegularSeason20242025!$E$3:$E$1315, $A4)</f>
        <v>31</v>
      </c>
      <c r="BP4">
        <f>SUMIFS(DataRegularSeason20242025!$AA$3:$AA$1315,DataRegularSeason20242025!$B$3:$B$1315, "&lt;=" &amp; BP$1, DataRegularSeason20242025!$D$3:$D$1315, $A4)+SUMIFS(DataRegularSeason20242025!$AB$3:$AB$1315,DataRegularSeason20242025!$B$3:$B$1315, "&lt;=" &amp; BP$1, DataRegularSeason20242025!$E$3:$E$1315, $A4)</f>
        <v>31</v>
      </c>
      <c r="BQ4">
        <f>SUMIFS(DataRegularSeason20242025!$AA$3:$AA$1315,DataRegularSeason20242025!$B$3:$B$1315, "&lt;=" &amp; BQ$1, DataRegularSeason20242025!$D$3:$D$1315, $A4)+SUMIFS(DataRegularSeason20242025!$AB$3:$AB$1315,DataRegularSeason20242025!$B$3:$B$1315, "&lt;=" &amp; BQ$1, DataRegularSeason20242025!$E$3:$E$1315, $A4)</f>
        <v>33</v>
      </c>
      <c r="BR4">
        <f>SUMIFS(DataRegularSeason20242025!$AA$3:$AA$1315,DataRegularSeason20242025!$B$3:$B$1315, "&lt;=" &amp; BR$1, DataRegularSeason20242025!$D$3:$D$1315, $A4)+SUMIFS(DataRegularSeason20242025!$AB$3:$AB$1315,DataRegularSeason20242025!$B$3:$B$1315, "&lt;=" &amp; BR$1, DataRegularSeason20242025!$E$3:$E$1315, $A4)</f>
        <v>33</v>
      </c>
      <c r="BS4">
        <f>SUMIFS(DataRegularSeason20242025!$AA$3:$AA$1315,DataRegularSeason20242025!$B$3:$B$1315, "&lt;=" &amp; BS$1, DataRegularSeason20242025!$D$3:$D$1315, $A4)+SUMIFS(DataRegularSeason20242025!$AB$3:$AB$1315,DataRegularSeason20242025!$B$3:$B$1315, "&lt;=" &amp; BS$1, DataRegularSeason20242025!$E$3:$E$1315, $A4)</f>
        <v>33</v>
      </c>
      <c r="BT4">
        <f>SUMIFS(DataRegularSeason20242025!$AA$3:$AA$1315,DataRegularSeason20242025!$B$3:$B$1315, "&lt;=" &amp; BT$1, DataRegularSeason20242025!$D$3:$D$1315, $A4)+SUMIFS(DataRegularSeason20242025!$AB$3:$AB$1315,DataRegularSeason20242025!$B$3:$B$1315, "&lt;=" &amp; BT$1, DataRegularSeason20242025!$E$3:$E$1315, $A4)</f>
        <v>33</v>
      </c>
      <c r="BU4">
        <f>SUMIFS(DataRegularSeason20242025!$AA$3:$AA$1315,DataRegularSeason20242025!$B$3:$B$1315, "&lt;=" &amp; BU$1, DataRegularSeason20242025!$D$3:$D$1315, $A4)+SUMIFS(DataRegularSeason20242025!$AB$3:$AB$1315,DataRegularSeason20242025!$B$3:$B$1315, "&lt;=" &amp; BU$1, DataRegularSeason20242025!$E$3:$E$1315, $A4)</f>
        <v>33</v>
      </c>
      <c r="BV4">
        <f>SUMIFS(DataRegularSeason20242025!$AA$3:$AA$1315,DataRegularSeason20242025!$B$3:$B$1315, "&lt;=" &amp; BV$1, DataRegularSeason20242025!$D$3:$D$1315, $A4)+SUMIFS(DataRegularSeason20242025!$AB$3:$AB$1315,DataRegularSeason20242025!$B$3:$B$1315, "&lt;=" &amp; BV$1, DataRegularSeason20242025!$E$3:$E$1315, $A4)</f>
        <v>33</v>
      </c>
      <c r="BW4">
        <f>SUMIFS(DataRegularSeason20242025!$AA$3:$AA$1315,DataRegularSeason20242025!$B$3:$B$1315, "&lt;=" &amp; BW$1, DataRegularSeason20242025!$D$3:$D$1315, $A4)+SUMIFS(DataRegularSeason20242025!$AB$3:$AB$1315,DataRegularSeason20242025!$B$3:$B$1315, "&lt;=" &amp; BW$1, DataRegularSeason20242025!$E$3:$E$1315, $A4)</f>
        <v>33</v>
      </c>
      <c r="BX4">
        <f>SUMIFS(DataRegularSeason20242025!$AA$3:$AA$1315,DataRegularSeason20242025!$B$3:$B$1315, "&lt;=" &amp; BX$1, DataRegularSeason20242025!$D$3:$D$1315, $A4)+SUMIFS(DataRegularSeason20242025!$AB$3:$AB$1315,DataRegularSeason20242025!$B$3:$B$1315, "&lt;=" &amp; BX$1, DataRegularSeason20242025!$E$3:$E$1315, $A4)</f>
        <v>35</v>
      </c>
      <c r="BY4">
        <f>SUMIFS(DataRegularSeason20242025!$AA$3:$AA$1315,DataRegularSeason20242025!$B$3:$B$1315, "&lt;=" &amp; BY$1, DataRegularSeason20242025!$D$3:$D$1315, $A4)+SUMIFS(DataRegularSeason20242025!$AB$3:$AB$1315,DataRegularSeason20242025!$B$3:$B$1315, "&lt;=" &amp; BY$1, DataRegularSeason20242025!$E$3:$E$1315, $A4)</f>
        <v>35</v>
      </c>
      <c r="BZ4">
        <f>SUMIFS(DataRegularSeason20242025!$AA$3:$AA$1315,DataRegularSeason20242025!$B$3:$B$1315, "&lt;=" &amp; BZ$1, DataRegularSeason20242025!$D$3:$D$1315, $A4)+SUMIFS(DataRegularSeason20242025!$AB$3:$AB$1315,DataRegularSeason20242025!$B$3:$B$1315, "&lt;=" &amp; BZ$1, DataRegularSeason20242025!$E$3:$E$1315, $A4)</f>
        <v>35</v>
      </c>
      <c r="CA4">
        <f>SUMIFS(DataRegularSeason20242025!$AA$3:$AA$1315,DataRegularSeason20242025!$B$3:$B$1315, "&lt;=" &amp; CA$1, DataRegularSeason20242025!$D$3:$D$1315, $A4)+SUMIFS(DataRegularSeason20242025!$AB$3:$AB$1315,DataRegularSeason20242025!$B$3:$B$1315, "&lt;=" &amp; CA$1, DataRegularSeason20242025!$E$3:$E$1315, $A4)</f>
        <v>37</v>
      </c>
      <c r="CB4">
        <f>SUMIFS(DataRegularSeason20242025!$AA$3:$AA$1315,DataRegularSeason20242025!$B$3:$B$1315, "&lt;=" &amp; CB$1, DataRegularSeason20242025!$D$3:$D$1315, $A4)+SUMIFS(DataRegularSeason20242025!$AB$3:$AB$1315,DataRegularSeason20242025!$B$3:$B$1315, "&lt;=" &amp; CB$1, DataRegularSeason20242025!$E$3:$E$1315, $A4)</f>
        <v>37</v>
      </c>
      <c r="CC4">
        <f>SUMIFS(DataRegularSeason20242025!$AA$3:$AA$1315,DataRegularSeason20242025!$B$3:$B$1315, "&lt;=" &amp; CC$1, DataRegularSeason20242025!$D$3:$D$1315, $A4)+SUMIFS(DataRegularSeason20242025!$AB$3:$AB$1315,DataRegularSeason20242025!$B$3:$B$1315, "&lt;=" &amp; CC$1, DataRegularSeason20242025!$E$3:$E$1315, $A4)</f>
        <v>38</v>
      </c>
      <c r="CD4">
        <f>SUMIFS(DataRegularSeason20242025!$AA$3:$AA$1315,DataRegularSeason20242025!$B$3:$B$1315, "&lt;=" &amp; CD$1, DataRegularSeason20242025!$D$3:$D$1315, $A4)+SUMIFS(DataRegularSeason20242025!$AB$3:$AB$1315,DataRegularSeason20242025!$B$3:$B$1315, "&lt;=" &amp; CD$1, DataRegularSeason20242025!$E$3:$E$1315, $A4)</f>
        <v>38</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45</v>
      </c>
      <c r="CU4">
        <f>SUMIFS(DataRegularSeason20242025!$AA$3:$AA$1315,DataRegularSeason20242025!$B$3:$B$1315, "&lt;=" &amp; CU$1, DataRegularSeason20242025!$D$3:$D$1315, $A4)+SUMIFS(DataRegularSeason20242025!$AB$3:$AB$1315,DataRegularSeason20242025!$B$3:$B$1315, "&lt;=" &amp; CU$1, DataRegularSeason20242025!$E$3:$E$1315, $A4)</f>
        <v>45</v>
      </c>
      <c r="CV4">
        <f>SUMIFS(DataRegularSeason20242025!$AA$3:$AA$1315,DataRegularSeason20242025!$B$3:$B$1315, "&lt;=" &amp; CV$1, DataRegularSeason20242025!$D$3:$D$1315, $A4)+SUMIFS(DataRegularSeason20242025!$AB$3:$AB$1315,DataRegularSeason20242025!$B$3:$B$1315, "&lt;=" &amp; CV$1, DataRegularSeason20242025!$E$3:$E$1315, $A4)</f>
        <v>45</v>
      </c>
      <c r="CW4">
        <f>SUMIFS(DataRegularSeason20242025!$AA$3:$AA$1315,DataRegularSeason20242025!$B$3:$B$1315, "&lt;=" &amp; CW$1, DataRegularSeason20242025!$D$3:$D$1315, $A4)+SUMIFS(DataRegularSeason20242025!$AB$3:$AB$1315,DataRegularSeason20242025!$B$3:$B$1315, "&lt;=" &amp; CW$1, DataRegularSeason20242025!$E$3:$E$1315, $A4)</f>
        <v>45</v>
      </c>
      <c r="CX4">
        <f>SUMIFS(DataRegularSeason20242025!$AA$3:$AA$1315,DataRegularSeason20242025!$B$3:$B$1315, "&lt;=" &amp; CX$1, DataRegularSeason20242025!$D$3:$D$1315, $A4)+SUMIFS(DataRegularSeason20242025!$AB$3:$AB$1315,DataRegularSeason20242025!$B$3:$B$1315, "&lt;=" &amp; CX$1, DataRegularSeason20242025!$E$3:$E$1315, $A4)</f>
        <v>45</v>
      </c>
      <c r="CY4">
        <f>SUMIFS(DataRegularSeason20242025!$AA$3:$AA$1315,DataRegularSeason20242025!$B$3:$B$1315, "&lt;=" &amp; CY$1, DataRegularSeason20242025!$D$3:$D$1315, $A4)+SUMIFS(DataRegularSeason20242025!$AB$3:$AB$1315,DataRegularSeason20242025!$B$3:$B$1315, "&lt;=" &amp; CY$1, DataRegularSeason20242025!$E$3:$E$1315, $A4)</f>
        <v>45</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47</v>
      </c>
      <c r="DB4">
        <f>SUMIFS(DataRegularSeason20242025!$AA$3:$AA$1315,DataRegularSeason20242025!$B$3:$B$1315, "&lt;=" &amp; DB$1, DataRegularSeason20242025!$D$3:$D$1315, $A4)+SUMIFS(DataRegularSeason20242025!$AB$3:$AB$1315,DataRegularSeason20242025!$B$3:$B$1315, "&lt;=" &amp; DB$1, DataRegularSeason20242025!$E$3:$E$1315, $A4)</f>
        <v>47</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49</v>
      </c>
      <c r="DF4">
        <f>SUMIFS(DataRegularSeason20242025!$AA$3:$AA$1315,DataRegularSeason20242025!$B$3:$B$1315, "&lt;=" &amp; DF$1, DataRegularSeason20242025!$D$3:$D$1315, $A4)+SUMIFS(DataRegularSeason20242025!$AB$3:$AB$1315,DataRegularSeason20242025!$B$3:$B$1315, "&lt;=" &amp; DF$1, DataRegularSeason20242025!$E$3:$E$1315, $A4)</f>
        <v>49</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50</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54</v>
      </c>
      <c r="DM4">
        <f>SUMIFS(DataRegularSeason20242025!$AA$3:$AA$1315,DataRegularSeason20242025!$B$3:$B$1315, "&lt;=" &amp; DM$1, DataRegularSeason20242025!$D$3:$D$1315, $A4)+SUMIFS(DataRegularSeason20242025!$AB$3:$AB$1315,DataRegularSeason20242025!$B$3:$B$1315, "&lt;=" &amp; DM$1, DataRegularSeason20242025!$E$3:$E$1315, $A4)</f>
        <v>54</v>
      </c>
      <c r="DN4">
        <f>SUMIFS(DataRegularSeason20242025!$AA$3:$AA$1315,DataRegularSeason20242025!$B$3:$B$1315, "&lt;=" &amp; DN$1, DataRegularSeason20242025!$D$3:$D$1315, $A4)+SUMIFS(DataRegularSeason20242025!$AB$3:$AB$1315,DataRegularSeason20242025!$B$3:$B$1315, "&lt;=" &amp; DN$1, DataRegularSeason20242025!$E$3:$E$1315, $A4)</f>
        <v>56</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56</v>
      </c>
      <c r="DT4">
        <f>SUMIFS(DataRegularSeason20242025!$AA$3:$AA$1315,DataRegularSeason20242025!$B$3:$B$1315, "&lt;=" &amp; DT$1, DataRegularSeason20242025!$D$3:$D$1315, $A4)+SUMIFS(DataRegularSeason20242025!$AB$3:$AB$1315,DataRegularSeason20242025!$B$3:$B$1315, "&lt;=" &amp; DT$1, DataRegularSeason20242025!$E$3:$E$1315, $A4)</f>
        <v>56</v>
      </c>
      <c r="DU4">
        <f>SUMIFS(DataRegularSeason20242025!$AA$3:$AA$1315,DataRegularSeason20242025!$B$3:$B$1315, "&lt;=" &amp; DU$1, DataRegularSeason20242025!$D$3:$D$1315, $A4)+SUMIFS(DataRegularSeason20242025!$AB$3:$AB$1315,DataRegularSeason20242025!$B$3:$B$1315, "&lt;=" &amp; DU$1, DataRegularSeason20242025!$E$3:$E$1315, $A4)</f>
        <v>56</v>
      </c>
      <c r="DV4">
        <f>SUMIFS(DataRegularSeason20242025!$AA$3:$AA$1315,DataRegularSeason20242025!$B$3:$B$1315, "&lt;=" &amp; DV$1, DataRegularSeason20242025!$D$3:$D$1315, $A4)+SUMIFS(DataRegularSeason20242025!$AB$3:$AB$1315,DataRegularSeason20242025!$B$3:$B$1315, "&lt;=" &amp; DV$1, DataRegularSeason20242025!$E$3:$E$1315, $A4)</f>
        <v>56</v>
      </c>
      <c r="DW4">
        <f>SUMIFS(DataRegularSeason20242025!$AA$3:$AA$1315,DataRegularSeason20242025!$B$3:$B$1315, "&lt;=" &amp; DW$1, DataRegularSeason20242025!$D$3:$D$1315, $A4)+SUMIFS(DataRegularSeason20242025!$AB$3:$AB$1315,DataRegularSeason20242025!$B$3:$B$1315, "&lt;=" &amp; DW$1, DataRegularSeason20242025!$E$3:$E$1315, $A4)</f>
        <v>56</v>
      </c>
      <c r="DX4">
        <f>SUMIFS(DataRegularSeason20242025!$AA$3:$AA$1315,DataRegularSeason20242025!$B$3:$B$1315, "&lt;=" &amp; DX$1, DataRegularSeason20242025!$D$3:$D$1315, $A4)+SUMIFS(DataRegularSeason20242025!$AB$3:$AB$1315,DataRegularSeason20242025!$B$3:$B$1315, "&lt;=" &amp; DX$1, DataRegularSeason20242025!$E$3:$E$1315, $A4)</f>
        <v>56</v>
      </c>
      <c r="DY4">
        <f>SUMIFS(DataRegularSeason20242025!$AA$3:$AA$1315,DataRegularSeason20242025!$B$3:$B$1315, "&lt;=" &amp; DY$1, DataRegularSeason20242025!$D$3:$D$1315, $A4)+SUMIFS(DataRegularSeason20242025!$AB$3:$AB$1315,DataRegularSeason20242025!$B$3:$B$1315, "&lt;=" &amp; DY$1, DataRegularSeason20242025!$E$3:$E$1315, $A4)</f>
        <v>56</v>
      </c>
      <c r="DZ4">
        <f>SUMIFS(DataRegularSeason20242025!$AA$3:$AA$1315,DataRegularSeason20242025!$B$3:$B$1315, "&lt;=" &amp; DZ$1, DataRegularSeason20242025!$D$3:$D$1315, $A4)+SUMIFS(DataRegularSeason20242025!$AB$3:$AB$1315,DataRegularSeason20242025!$B$3:$B$1315, "&lt;=" &amp; DZ$1, DataRegularSeason20242025!$E$3:$E$1315, $A4)</f>
        <v>56</v>
      </c>
      <c r="EA4">
        <f>SUMIFS(DataRegularSeason20242025!$AA$3:$AA$1315,DataRegularSeason20242025!$B$3:$B$1315, "&lt;=" &amp; EA$1, DataRegularSeason20242025!$D$3:$D$1315, $A4)+SUMIFS(DataRegularSeason20242025!$AB$3:$AB$1315,DataRegularSeason20242025!$B$3:$B$1315, "&lt;=" &amp; EA$1, DataRegularSeason20242025!$E$3:$E$1315, $A4)</f>
        <v>56</v>
      </c>
      <c r="EB4">
        <f>SUMIFS(DataRegularSeason20242025!$AA$3:$AA$1315,DataRegularSeason20242025!$B$3:$B$1315, "&lt;=" &amp; EB$1, DataRegularSeason20242025!$D$3:$D$1315, $A4)+SUMIFS(DataRegularSeason20242025!$AB$3:$AB$1315,DataRegularSeason20242025!$B$3:$B$1315, "&lt;=" &amp; EB$1, DataRegularSeason20242025!$E$3:$E$1315, $A4)</f>
        <v>56</v>
      </c>
      <c r="EC4">
        <f>SUMIFS(DataRegularSeason20242025!$AA$3:$AA$1315,DataRegularSeason20242025!$B$3:$B$1315, "&lt;=" &amp; EC$1, DataRegularSeason20242025!$D$3:$D$1315, $A4)+SUMIFS(DataRegularSeason20242025!$AB$3:$AB$1315,DataRegularSeason20242025!$B$3:$B$1315, "&lt;=" &amp; EC$1, DataRegularSeason20242025!$E$3:$E$1315, $A4)</f>
        <v>56</v>
      </c>
      <c r="ED4">
        <f>SUMIFS(DataRegularSeason20242025!$AA$3:$AA$1315,DataRegularSeason20242025!$B$3:$B$1315, "&lt;=" &amp; ED$1, DataRegularSeason20242025!$D$3:$D$1315, $A4)+SUMIFS(DataRegularSeason20242025!$AB$3:$AB$1315,DataRegularSeason20242025!$B$3:$B$1315, "&lt;=" &amp; ED$1, DataRegularSeason20242025!$E$3:$E$1315, $A4)</f>
        <v>56</v>
      </c>
      <c r="EE4">
        <f>SUMIFS(DataRegularSeason20242025!$AA$3:$AA$1315,DataRegularSeason20242025!$B$3:$B$1315, "&lt;=" &amp; EE$1, DataRegularSeason20242025!$D$3:$D$1315, $A4)+SUMIFS(DataRegularSeason20242025!$AB$3:$AB$1315,DataRegularSeason20242025!$B$3:$B$1315, "&lt;=" &amp; EE$1, DataRegularSeason20242025!$E$3:$E$1315, $A4)</f>
        <v>56</v>
      </c>
      <c r="EF4">
        <f>SUMIFS(DataRegularSeason20242025!$AA$3:$AA$1315,DataRegularSeason20242025!$B$3:$B$1315, "&lt;=" &amp; EF$1, DataRegularSeason20242025!$D$3:$D$1315, $A4)+SUMIFS(DataRegularSeason20242025!$AB$3:$AB$1315,DataRegularSeason20242025!$B$3:$B$1315, "&lt;=" &amp; EF$1, DataRegularSeason20242025!$E$3:$E$1315, $A4)</f>
        <v>56</v>
      </c>
      <c r="EG4">
        <f>SUMIFS(DataRegularSeason20242025!$AA$3:$AA$1315,DataRegularSeason20242025!$B$3:$B$1315, "&lt;=" &amp; EG$1, DataRegularSeason20242025!$D$3:$D$1315, $A4)+SUMIFS(DataRegularSeason20242025!$AB$3:$AB$1315,DataRegularSeason20242025!$B$3:$B$1315, "&lt;=" &amp; EG$1, DataRegularSeason20242025!$E$3:$E$1315, $A4)</f>
        <v>56</v>
      </c>
      <c r="EH4">
        <f>SUMIFS(DataRegularSeason20242025!$AA$3:$AA$1315,DataRegularSeason20242025!$B$3:$B$1315, "&lt;=" &amp; EH$1, DataRegularSeason20242025!$D$3:$D$1315, $A4)+SUMIFS(DataRegularSeason20242025!$AB$3:$AB$1315,DataRegularSeason20242025!$B$3:$B$1315, "&lt;=" &amp; EH$1, DataRegularSeason20242025!$E$3:$E$1315, $A4)</f>
        <v>56</v>
      </c>
      <c r="EI4">
        <f>SUMIFS(DataRegularSeason20242025!$AA$3:$AA$1315,DataRegularSeason20242025!$B$3:$B$1315, "&lt;=" &amp; EI$1, DataRegularSeason20242025!$D$3:$D$1315, $A4)+SUMIFS(DataRegularSeason20242025!$AB$3:$AB$1315,DataRegularSeason20242025!$B$3:$B$1315, "&lt;=" &amp; EI$1, DataRegularSeason20242025!$E$3:$E$1315, $A4)</f>
        <v>56</v>
      </c>
      <c r="EJ4">
        <f>SUMIFS(DataRegularSeason20242025!$AA$3:$AA$1315,DataRegularSeason20242025!$B$3:$B$1315, "&lt;=" &amp; EJ$1, DataRegularSeason20242025!$D$3:$D$1315, $A4)+SUMIFS(DataRegularSeason20242025!$AB$3:$AB$1315,DataRegularSeason20242025!$B$3:$B$1315, "&lt;=" &amp; EJ$1, DataRegularSeason20242025!$E$3:$E$1315, $A4)</f>
        <v>56</v>
      </c>
      <c r="EK4">
        <f>SUMIFS(DataRegularSeason20242025!$AA$3:$AA$1315,DataRegularSeason20242025!$B$3:$B$1315, "&lt;=" &amp; EK$1, DataRegularSeason20242025!$D$3:$D$1315, $A4)+SUMIFS(DataRegularSeason20242025!$AB$3:$AB$1315,DataRegularSeason20242025!$B$3:$B$1315, "&lt;=" &amp; EK$1, DataRegularSeason20242025!$E$3:$E$1315, $A4)</f>
        <v>56</v>
      </c>
      <c r="EL4">
        <f>SUMIFS(DataRegularSeason20242025!$AA$3:$AA$1315,DataRegularSeason20242025!$B$3:$B$1315, "&lt;=" &amp; EL$1, DataRegularSeason20242025!$D$3:$D$1315, $A4)+SUMIFS(DataRegularSeason20242025!$AB$3:$AB$1315,DataRegularSeason20242025!$B$3:$B$1315, "&lt;=" &amp; EL$1, DataRegularSeason20242025!$E$3:$E$1315, $A4)</f>
        <v>56</v>
      </c>
      <c r="EM4">
        <f>SUMIFS(DataRegularSeason20242025!$AA$3:$AA$1315,DataRegularSeason20242025!$B$3:$B$1315, "&lt;=" &amp; EM$1, DataRegularSeason20242025!$D$3:$D$1315, $A4)+SUMIFS(DataRegularSeason20242025!$AB$3:$AB$1315,DataRegularSeason20242025!$B$3:$B$1315, "&lt;=" &amp; EM$1, DataRegularSeason20242025!$E$3:$E$1315, $A4)</f>
        <v>56</v>
      </c>
      <c r="EN4">
        <f>SUMIFS(DataRegularSeason20242025!$AA$3:$AA$1315,DataRegularSeason20242025!$B$3:$B$1315, "&lt;=" &amp; EN$1, DataRegularSeason20242025!$D$3:$D$1315, $A4)+SUMIFS(DataRegularSeason20242025!$AB$3:$AB$1315,DataRegularSeason20242025!$B$3:$B$1315, "&lt;=" &amp; EN$1, DataRegularSeason20242025!$E$3:$E$1315, $A4)</f>
        <v>56</v>
      </c>
      <c r="EO4">
        <f>SUMIFS(DataRegularSeason20242025!$AA$3:$AA$1315,DataRegularSeason20242025!$B$3:$B$1315, "&lt;=" &amp; EO$1, DataRegularSeason20242025!$D$3:$D$1315, $A4)+SUMIFS(DataRegularSeason20242025!$AB$3:$AB$1315,DataRegularSeason20242025!$B$3:$B$1315, "&lt;=" &amp; EO$1, DataRegularSeason20242025!$E$3:$E$1315, $A4)</f>
        <v>56</v>
      </c>
      <c r="EP4">
        <f>SUMIFS(DataRegularSeason20242025!$AA$3:$AA$1315,DataRegularSeason20242025!$B$3:$B$1315, "&lt;=" &amp; EP$1, DataRegularSeason20242025!$D$3:$D$1315, $A4)+SUMIFS(DataRegularSeason20242025!$AB$3:$AB$1315,DataRegularSeason20242025!$B$3:$B$1315, "&lt;=" &amp; EP$1, DataRegularSeason20242025!$E$3:$E$1315, $A4)</f>
        <v>56</v>
      </c>
      <c r="EQ4">
        <f>SUMIFS(DataRegularSeason20242025!$AA$3:$AA$1315,DataRegularSeason20242025!$B$3:$B$1315, "&lt;=" &amp; EQ$1, DataRegularSeason20242025!$D$3:$D$1315, $A4)+SUMIFS(DataRegularSeason20242025!$AB$3:$AB$1315,DataRegularSeason20242025!$B$3:$B$1315, "&lt;=" &amp; EQ$1, DataRegularSeason20242025!$E$3:$E$1315, $A4)</f>
        <v>56</v>
      </c>
      <c r="ER4">
        <f>SUMIFS(DataRegularSeason20242025!$AA$3:$AA$1315,DataRegularSeason20242025!$B$3:$B$1315, "&lt;=" &amp; ER$1, DataRegularSeason20242025!$D$3:$D$1315, $A4)+SUMIFS(DataRegularSeason20242025!$AB$3:$AB$1315,DataRegularSeason20242025!$B$3:$B$1315, "&lt;=" &amp; ER$1, DataRegularSeason20242025!$E$3:$E$1315, $A4)</f>
        <v>56</v>
      </c>
      <c r="ES4">
        <f>SUMIFS(DataRegularSeason20242025!$AA$3:$AA$1315,DataRegularSeason20242025!$B$3:$B$1315, "&lt;=" &amp; ES$1, DataRegularSeason20242025!$D$3:$D$1315, $A4)+SUMIFS(DataRegularSeason20242025!$AB$3:$AB$1315,DataRegularSeason20242025!$B$3:$B$1315, "&lt;=" &amp; ES$1, DataRegularSeason20242025!$E$3:$E$1315, $A4)</f>
        <v>56</v>
      </c>
      <c r="ET4">
        <f>SUMIFS(DataRegularSeason20242025!$AA$3:$AA$1315,DataRegularSeason20242025!$B$3:$B$1315, "&lt;=" &amp; ET$1, DataRegularSeason20242025!$D$3:$D$1315, $A4)+SUMIFS(DataRegularSeason20242025!$AB$3:$AB$1315,DataRegularSeason20242025!$B$3:$B$1315, "&lt;=" &amp; ET$1, DataRegularSeason20242025!$E$3:$E$1315, $A4)</f>
        <v>56</v>
      </c>
      <c r="EU4">
        <f>SUMIFS(DataRegularSeason20242025!$AA$3:$AA$1315,DataRegularSeason20242025!$B$3:$B$1315, "&lt;=" &amp; EU$1, DataRegularSeason20242025!$D$3:$D$1315, $A4)+SUMIFS(DataRegularSeason20242025!$AB$3:$AB$1315,DataRegularSeason20242025!$B$3:$B$1315, "&lt;=" &amp; EU$1, DataRegularSeason20242025!$E$3:$E$1315, $A4)</f>
        <v>56</v>
      </c>
      <c r="EV4">
        <f>SUMIFS(DataRegularSeason20242025!$AA$3:$AA$1315,DataRegularSeason20242025!$B$3:$B$1315, "&lt;=" &amp; EV$1, DataRegularSeason20242025!$D$3:$D$1315, $A4)+SUMIFS(DataRegularSeason20242025!$AB$3:$AB$1315,DataRegularSeason20242025!$B$3:$B$1315, "&lt;=" &amp; EV$1, DataRegularSeason20242025!$E$3:$E$1315, $A4)</f>
        <v>56</v>
      </c>
      <c r="EW4">
        <f>SUMIFS(DataRegularSeason20242025!$AA$3:$AA$1315,DataRegularSeason20242025!$B$3:$B$1315, "&lt;=" &amp; EW$1, DataRegularSeason20242025!$D$3:$D$1315, $A4)+SUMIFS(DataRegularSeason20242025!$AB$3:$AB$1315,DataRegularSeason20242025!$B$3:$B$1315, "&lt;=" &amp; EW$1, DataRegularSeason20242025!$E$3:$E$1315, $A4)</f>
        <v>56</v>
      </c>
      <c r="EX4">
        <f>SUMIFS(DataRegularSeason20242025!$AA$3:$AA$1315,DataRegularSeason20242025!$B$3:$B$1315, "&lt;=" &amp; EX$1, DataRegularSeason20242025!$D$3:$D$1315, $A4)+SUMIFS(DataRegularSeason20242025!$AB$3:$AB$1315,DataRegularSeason20242025!$B$3:$B$1315, "&lt;=" &amp; EX$1, DataRegularSeason20242025!$E$3:$E$1315, $A4)</f>
        <v>56</v>
      </c>
      <c r="EY4">
        <f>SUMIFS(DataRegularSeason20242025!$AA$3:$AA$1315,DataRegularSeason20242025!$B$3:$B$1315, "&lt;=" &amp; EY$1, DataRegularSeason20242025!$D$3:$D$1315, $A4)+SUMIFS(DataRegularSeason20242025!$AB$3:$AB$1315,DataRegularSeason20242025!$B$3:$B$1315, "&lt;=" &amp; EY$1, DataRegularSeason20242025!$E$3:$E$1315, $A4)</f>
        <v>56</v>
      </c>
      <c r="EZ4">
        <f>SUMIFS(DataRegularSeason20242025!$AA$3:$AA$1315,DataRegularSeason20242025!$B$3:$B$1315, "&lt;=" &amp; EZ$1, DataRegularSeason20242025!$D$3:$D$1315, $A4)+SUMIFS(DataRegularSeason20242025!$AB$3:$AB$1315,DataRegularSeason20242025!$B$3:$B$1315, "&lt;=" &amp; EZ$1, DataRegularSeason20242025!$E$3:$E$1315, $A4)</f>
        <v>56</v>
      </c>
      <c r="FA4">
        <f>SUMIFS(DataRegularSeason20242025!$AA$3:$AA$1315,DataRegularSeason20242025!$B$3:$B$1315, "&lt;=" &amp; FA$1, DataRegularSeason20242025!$D$3:$D$1315, $A4)+SUMIFS(DataRegularSeason20242025!$AB$3:$AB$1315,DataRegularSeason20242025!$B$3:$B$1315, "&lt;=" &amp; FA$1, DataRegularSeason20242025!$E$3:$E$1315, $A4)</f>
        <v>56</v>
      </c>
      <c r="FB4">
        <f>SUMIFS(DataRegularSeason20242025!$AA$3:$AA$1315,DataRegularSeason20242025!$B$3:$B$1315, "&lt;=" &amp; FB$1, DataRegularSeason20242025!$D$3:$D$1315, $A4)+SUMIFS(DataRegularSeason20242025!$AB$3:$AB$1315,DataRegularSeason20242025!$B$3:$B$1315, "&lt;=" &amp; FB$1, DataRegularSeason20242025!$E$3:$E$1315, $A4)</f>
        <v>56</v>
      </c>
      <c r="FC4">
        <f>SUMIFS(DataRegularSeason20242025!$AA$3:$AA$1315,DataRegularSeason20242025!$B$3:$B$1315, "&lt;=" &amp; FC$1, DataRegularSeason20242025!$D$3:$D$1315, $A4)+SUMIFS(DataRegularSeason20242025!$AB$3:$AB$1315,DataRegularSeason20242025!$B$3:$B$1315, "&lt;=" &amp; FC$1, DataRegularSeason20242025!$E$3:$E$1315, $A4)</f>
        <v>56</v>
      </c>
      <c r="FD4">
        <f>SUMIFS(DataRegularSeason20242025!$AA$3:$AA$1315,DataRegularSeason20242025!$B$3:$B$1315, "&lt;=" &amp; FD$1, DataRegularSeason20242025!$D$3:$D$1315, $A4)+SUMIFS(DataRegularSeason20242025!$AB$3:$AB$1315,DataRegularSeason20242025!$B$3:$B$1315, "&lt;=" &amp; FD$1, DataRegularSeason20242025!$E$3:$E$1315, $A4)</f>
        <v>56</v>
      </c>
      <c r="FE4">
        <f>SUMIFS(DataRegularSeason20242025!$AA$3:$AA$1315,DataRegularSeason20242025!$B$3:$B$1315, "&lt;=" &amp; FE$1, DataRegularSeason20242025!$D$3:$D$1315, $A4)+SUMIFS(DataRegularSeason20242025!$AB$3:$AB$1315,DataRegularSeason20242025!$B$3:$B$1315, "&lt;=" &amp; FE$1, DataRegularSeason20242025!$E$3:$E$1315, $A4)</f>
        <v>56</v>
      </c>
      <c r="FF4">
        <f>SUMIFS(DataRegularSeason20242025!$AA$3:$AA$1315,DataRegularSeason20242025!$B$3:$B$1315, "&lt;=" &amp; FF$1, DataRegularSeason20242025!$D$3:$D$1315, $A4)+SUMIFS(DataRegularSeason20242025!$AB$3:$AB$1315,DataRegularSeason20242025!$B$3:$B$1315, "&lt;=" &amp; FF$1, DataRegularSeason20242025!$E$3:$E$1315, $A4)</f>
        <v>56</v>
      </c>
      <c r="FG4">
        <f>SUMIFS(DataRegularSeason20242025!$AA$3:$AA$1315,DataRegularSeason20242025!$B$3:$B$1315, "&lt;=" &amp; FG$1, DataRegularSeason20242025!$D$3:$D$1315, $A4)+SUMIFS(DataRegularSeason20242025!$AB$3:$AB$1315,DataRegularSeason20242025!$B$3:$B$1315, "&lt;=" &amp; FG$1, DataRegularSeason20242025!$E$3:$E$1315, $A4)</f>
        <v>56</v>
      </c>
      <c r="FH4">
        <f>SUMIFS(DataRegularSeason20242025!$AA$3:$AA$1315,DataRegularSeason20242025!$B$3:$B$1315, "&lt;=" &amp; FH$1, DataRegularSeason20242025!$D$3:$D$1315, $A4)+SUMIFS(DataRegularSeason20242025!$AB$3:$AB$1315,DataRegularSeason20242025!$B$3:$B$1315, "&lt;=" &amp; FH$1, DataRegularSeason20242025!$E$3:$E$1315, $A4)</f>
        <v>56</v>
      </c>
      <c r="FI4">
        <f>SUMIFS(DataRegularSeason20242025!$AA$3:$AA$1315,DataRegularSeason20242025!$B$3:$B$1315, "&lt;=" &amp; FI$1, DataRegularSeason20242025!$D$3:$D$1315, $A4)+SUMIFS(DataRegularSeason20242025!$AB$3:$AB$1315,DataRegularSeason20242025!$B$3:$B$1315, "&lt;=" &amp; FI$1, DataRegularSeason20242025!$E$3:$E$1315, $A4)</f>
        <v>56</v>
      </c>
      <c r="FJ4">
        <f>SUMIFS(DataRegularSeason20242025!$AA$3:$AA$1315,DataRegularSeason20242025!$B$3:$B$1315, "&lt;=" &amp; FJ$1, DataRegularSeason20242025!$D$3:$D$1315, $A4)+SUMIFS(DataRegularSeason20242025!$AB$3:$AB$1315,DataRegularSeason20242025!$B$3:$B$1315, "&lt;=" &amp; FJ$1, DataRegularSeason20242025!$E$3:$E$1315, $A4)</f>
        <v>56</v>
      </c>
      <c r="FK4">
        <f>SUMIFS(DataRegularSeason20242025!$AA$3:$AA$1315,DataRegularSeason20242025!$B$3:$B$1315, "&lt;=" &amp; FK$1, DataRegularSeason20242025!$D$3:$D$1315, $A4)+SUMIFS(DataRegularSeason20242025!$AB$3:$AB$1315,DataRegularSeason20242025!$B$3:$B$1315, "&lt;=" &amp; FK$1, DataRegularSeason20242025!$E$3:$E$1315, $A4)</f>
        <v>56</v>
      </c>
      <c r="FL4">
        <f>SUMIFS(DataRegularSeason20242025!$AA$3:$AA$1315,DataRegularSeason20242025!$B$3:$B$1315, "&lt;=" &amp; FL$1, DataRegularSeason20242025!$D$3:$D$1315, $A4)+SUMIFS(DataRegularSeason20242025!$AB$3:$AB$1315,DataRegularSeason20242025!$B$3:$B$1315, "&lt;=" &amp; FL$1, DataRegularSeason20242025!$E$3:$E$1315, $A4)</f>
        <v>56</v>
      </c>
      <c r="FM4">
        <f>SUMIFS(DataRegularSeason20242025!$AA$3:$AA$1315,DataRegularSeason20242025!$B$3:$B$1315, "&lt;=" &amp; FM$1, DataRegularSeason20242025!$D$3:$D$1315, $A4)+SUMIFS(DataRegularSeason20242025!$AB$3:$AB$1315,DataRegularSeason20242025!$B$3:$B$1315, "&lt;=" &amp; FM$1, DataRegularSeason20242025!$E$3:$E$1315, $A4)</f>
        <v>56</v>
      </c>
      <c r="FN4">
        <f>SUMIFS(DataRegularSeason20242025!$AA$3:$AA$1315,DataRegularSeason20242025!$B$3:$B$1315, "&lt;=" &amp; FN$1, DataRegularSeason20242025!$D$3:$D$1315, $A4)+SUMIFS(DataRegularSeason20242025!$AB$3:$AB$1315,DataRegularSeason20242025!$B$3:$B$1315, "&lt;=" &amp; FN$1, DataRegularSeason20242025!$E$3:$E$1315, $A4)</f>
        <v>56</v>
      </c>
      <c r="FO4">
        <f>SUMIFS(DataRegularSeason20242025!$AA$3:$AA$1315,DataRegularSeason20242025!$B$3:$B$1315, "&lt;=" &amp; FO$1, DataRegularSeason20242025!$D$3:$D$1315, $A4)+SUMIFS(DataRegularSeason20242025!$AB$3:$AB$1315,DataRegularSeason20242025!$B$3:$B$1315, "&lt;=" &amp; FO$1, DataRegularSeason20242025!$E$3:$E$1315, $A4)</f>
        <v>56</v>
      </c>
      <c r="FP4">
        <f>SUMIFS(DataRegularSeason20242025!$AA$3:$AA$1315,DataRegularSeason20242025!$B$3:$B$1315, "&lt;=" &amp; FP$1, DataRegularSeason20242025!$D$3:$D$1315, $A4)+SUMIFS(DataRegularSeason20242025!$AB$3:$AB$1315,DataRegularSeason20242025!$B$3:$B$1315, "&lt;=" &amp; FP$1, DataRegularSeason20242025!$E$3:$E$1315, $A4)</f>
        <v>56</v>
      </c>
      <c r="FQ4">
        <f>SUMIFS(DataRegularSeason20242025!$AA$3:$AA$1315,DataRegularSeason20242025!$B$3:$B$1315, "&lt;=" &amp; FQ$1, DataRegularSeason20242025!$D$3:$D$1315, $A4)+SUMIFS(DataRegularSeason20242025!$AB$3:$AB$1315,DataRegularSeason20242025!$B$3:$B$1315, "&lt;=" &amp; FQ$1, DataRegularSeason20242025!$E$3:$E$1315, $A4)</f>
        <v>56</v>
      </c>
      <c r="FR4">
        <f>SUMIFS(DataRegularSeason20242025!$AA$3:$AA$1315,DataRegularSeason20242025!$B$3:$B$1315, "&lt;=" &amp; FR$1, DataRegularSeason20242025!$D$3:$D$1315, $A4)+SUMIFS(DataRegularSeason20242025!$AB$3:$AB$1315,DataRegularSeason20242025!$B$3:$B$1315, "&lt;=" &amp; FR$1, DataRegularSeason20242025!$E$3:$E$1315, $A4)</f>
        <v>56</v>
      </c>
      <c r="FS4">
        <f>SUMIFS(DataRegularSeason20242025!$AA$3:$AA$1315,DataRegularSeason20242025!$B$3:$B$1315, "&lt;=" &amp; FS$1, DataRegularSeason20242025!$D$3:$D$1315, $A4)+SUMIFS(DataRegularSeason20242025!$AB$3:$AB$1315,DataRegularSeason20242025!$B$3:$B$1315, "&lt;=" &amp; FS$1, DataRegularSeason20242025!$E$3:$E$1315, $A4)</f>
        <v>56</v>
      </c>
      <c r="FT4">
        <f>SUMIFS(DataRegularSeason20242025!$AA$3:$AA$1315,DataRegularSeason20242025!$B$3:$B$1315, "&lt;=" &amp; FT$1, DataRegularSeason20242025!$D$3:$D$1315, $A4)+SUMIFS(DataRegularSeason20242025!$AB$3:$AB$1315,DataRegularSeason20242025!$B$3:$B$1315, "&lt;=" &amp; FT$1, DataRegularSeason20242025!$E$3:$E$1315, $A4)</f>
        <v>56</v>
      </c>
      <c r="FU4">
        <f>SUMIFS(DataRegularSeason20242025!$AA$3:$AA$1315,DataRegularSeason20242025!$B$3:$B$1315, "&lt;=" &amp; FU$1, DataRegularSeason20242025!$D$3:$D$1315, $A4)+SUMIFS(DataRegularSeason20242025!$AB$3:$AB$1315,DataRegularSeason20242025!$B$3:$B$1315, "&lt;=" &amp; FU$1, DataRegularSeason20242025!$E$3:$E$1315, $A4)</f>
        <v>56</v>
      </c>
      <c r="FV4">
        <f>SUMIFS(DataRegularSeason20242025!$AA$3:$AA$1315,DataRegularSeason20242025!$B$3:$B$1315, "&lt;=" &amp; FV$1, DataRegularSeason20242025!$D$3:$D$1315, $A4)+SUMIFS(DataRegularSeason20242025!$AB$3:$AB$1315,DataRegularSeason20242025!$B$3:$B$1315, "&lt;=" &amp; FV$1, DataRegularSeason20242025!$E$3:$E$1315, $A4)</f>
        <v>56</v>
      </c>
      <c r="FW4">
        <f>SUMIFS(DataRegularSeason20242025!$AA$3:$AA$1315,DataRegularSeason20242025!$B$3:$B$1315, "&lt;=" &amp; FW$1, DataRegularSeason20242025!$D$3:$D$1315, $A4)+SUMIFS(DataRegularSeason20242025!$AB$3:$AB$1315,DataRegularSeason20242025!$B$3:$B$1315, "&lt;=" &amp; FW$1, DataRegularSeason20242025!$E$3:$E$1315, $A4)</f>
        <v>56</v>
      </c>
      <c r="FX4">
        <f>SUMIFS(DataRegularSeason20242025!$AA$3:$AA$1315,DataRegularSeason20242025!$B$3:$B$1315, "&lt;=" &amp; FX$1, DataRegularSeason20242025!$D$3:$D$1315, $A4)+SUMIFS(DataRegularSeason20242025!$AB$3:$AB$1315,DataRegularSeason20242025!$B$3:$B$1315, "&lt;=" &amp; FX$1, DataRegularSeason20242025!$E$3:$E$1315, $A4)</f>
        <v>56</v>
      </c>
      <c r="FY4">
        <f>SUMIFS(DataRegularSeason20242025!$AA$3:$AA$1315,DataRegularSeason20242025!$B$3:$B$1315, "&lt;=" &amp; FY$1, DataRegularSeason20242025!$D$3:$D$1315, $A4)+SUMIFS(DataRegularSeason20242025!$AB$3:$AB$1315,DataRegularSeason20242025!$B$3:$B$1315, "&lt;=" &amp; FY$1, DataRegularSeason20242025!$E$3:$E$1315, $A4)</f>
        <v>56</v>
      </c>
      <c r="FZ4">
        <f>SUMIFS(DataRegularSeason20242025!$AA$3:$AA$1315,DataRegularSeason20242025!$B$3:$B$1315, "&lt;=" &amp; FZ$1, DataRegularSeason20242025!$D$3:$D$1315, $A4)+SUMIFS(DataRegularSeason20242025!$AB$3:$AB$1315,DataRegularSeason20242025!$B$3:$B$1315, "&lt;=" &amp; FZ$1, DataRegularSeason20242025!$E$3:$E$1315, $A4)</f>
        <v>56</v>
      </c>
      <c r="GA4">
        <f>SUMIFS(DataRegularSeason20242025!$AA$3:$AA$1315,DataRegularSeason20242025!$B$3:$B$1315, "&lt;=" &amp; GA$1, DataRegularSeason20242025!$D$3:$D$1315, $A4)+SUMIFS(DataRegularSeason20242025!$AB$3:$AB$1315,DataRegularSeason20242025!$B$3:$B$1315, "&lt;=" &amp; GA$1, DataRegularSeason20242025!$E$3:$E$1315, $A4)</f>
        <v>56</v>
      </c>
      <c r="GB4">
        <f>SUMIFS(DataRegularSeason20242025!$AA$3:$AA$1315,DataRegularSeason20242025!$B$3:$B$1315, "&lt;=" &amp; GB$1, DataRegularSeason20242025!$D$3:$D$1315, $A4)+SUMIFS(DataRegularSeason20242025!$AB$3:$AB$1315,DataRegularSeason20242025!$B$3:$B$1315, "&lt;=" &amp; GB$1, DataRegularSeason20242025!$E$3:$E$1315, $A4)</f>
        <v>56</v>
      </c>
      <c r="GC4">
        <f>SUMIFS(DataRegularSeason20242025!$AA$3:$AA$1315,DataRegularSeason20242025!$B$3:$B$1315, "&lt;=" &amp; GC$1, DataRegularSeason20242025!$D$3:$D$1315, $A4)+SUMIFS(DataRegularSeason20242025!$AB$3:$AB$1315,DataRegularSeason20242025!$B$3:$B$1315, "&lt;=" &amp; GC$1, DataRegularSeason20242025!$E$3:$E$1315, $A4)</f>
        <v>56</v>
      </c>
      <c r="GD4">
        <f>SUMIFS(DataRegularSeason20242025!$AA$3:$AA$1315,DataRegularSeason20242025!$B$3:$B$1315, "&lt;=" &amp; GD$1, DataRegularSeason20242025!$D$3:$D$1315, $A4)+SUMIFS(DataRegularSeason20242025!$AB$3:$AB$1315,DataRegularSeason20242025!$B$3:$B$1315, "&lt;=" &amp; GD$1, DataRegularSeason20242025!$E$3:$E$1315, $A4)</f>
        <v>56</v>
      </c>
      <c r="GE4">
        <f>SUMIFS(DataRegularSeason20242025!$AA$3:$AA$1315,DataRegularSeason20242025!$B$3:$B$1315, "&lt;=" &amp; GE$1, DataRegularSeason20242025!$D$3:$D$1315, $A4)+SUMIFS(DataRegularSeason20242025!$AB$3:$AB$1315,DataRegularSeason20242025!$B$3:$B$1315, "&lt;=" &amp; GE$1, DataRegularSeason20242025!$E$3:$E$1315, $A4)</f>
        <v>56</v>
      </c>
      <c r="GF4">
        <f>SUMIFS(DataRegularSeason20242025!$AA$3:$AA$1315,DataRegularSeason20242025!$B$3:$B$1315, "&lt;=" &amp; GF$1, DataRegularSeason20242025!$D$3:$D$1315, $A4)+SUMIFS(DataRegularSeason20242025!$AB$3:$AB$1315,DataRegularSeason20242025!$B$3:$B$1315, "&lt;=" &amp; GF$1, DataRegularSeason20242025!$E$3:$E$1315, $A4)</f>
        <v>56</v>
      </c>
      <c r="GG4">
        <f>SUMIFS(DataRegularSeason20242025!$AA$3:$AA$1315,DataRegularSeason20242025!$B$3:$B$1315, "&lt;=" &amp; GG$1, DataRegularSeason20242025!$D$3:$D$1315, $A4)+SUMIFS(DataRegularSeason20242025!$AB$3:$AB$1315,DataRegularSeason20242025!$B$3:$B$1315, "&lt;=" &amp; GG$1, DataRegularSeason20242025!$E$3:$E$1315, $A4)</f>
        <v>56</v>
      </c>
      <c r="GH4">
        <f>SUMIFS(DataRegularSeason20242025!$AA$3:$AA$1315,DataRegularSeason20242025!$B$3:$B$1315, "&lt;=" &amp; GH$1, DataRegularSeason20242025!$D$3:$D$1315, $A4)+SUMIFS(DataRegularSeason20242025!$AB$3:$AB$1315,DataRegularSeason20242025!$B$3:$B$1315, "&lt;=" &amp; GH$1, DataRegularSeason20242025!$E$3:$E$1315, $A4)</f>
        <v>56</v>
      </c>
      <c r="GI4">
        <f>SUMIFS(DataRegularSeason20242025!$AA$3:$AA$1315,DataRegularSeason20242025!$B$3:$B$1315, "&lt;=" &amp; GI$1, DataRegularSeason20242025!$D$3:$D$1315, $A4)+SUMIFS(DataRegularSeason20242025!$AB$3:$AB$1315,DataRegularSeason20242025!$B$3:$B$1315, "&lt;=" &amp; GI$1, DataRegularSeason20242025!$E$3:$E$1315, $A4)</f>
        <v>56</v>
      </c>
      <c r="GJ4">
        <f>SUMIFS(DataRegularSeason20242025!$AA$3:$AA$1315,DataRegularSeason20242025!$B$3:$B$1315, "&lt;=" &amp; GJ$1, DataRegularSeason20242025!$D$3:$D$1315, $A4)+SUMIFS(DataRegularSeason20242025!$AB$3:$AB$1315,DataRegularSeason20242025!$B$3:$B$1315, "&lt;=" &amp; GJ$1, DataRegularSeason20242025!$E$3:$E$1315, $A4)</f>
        <v>56</v>
      </c>
      <c r="GK4">
        <f>SUMIFS(DataRegularSeason20242025!$AA$3:$AA$1315,DataRegularSeason20242025!$B$3:$B$1315, "&lt;=" &amp; GK$1, DataRegularSeason20242025!$D$3:$D$1315, $A4)+SUMIFS(DataRegularSeason20242025!$AB$3:$AB$1315,DataRegularSeason20242025!$B$3:$B$1315, "&lt;=" &amp; GK$1, DataRegularSeason20242025!$E$3:$E$1315, $A4)</f>
        <v>56</v>
      </c>
      <c r="GL4">
        <f>SUMIFS(DataRegularSeason20242025!$AA$3:$AA$1315,DataRegularSeason20242025!$B$3:$B$1315, "&lt;=" &amp; GL$1, DataRegularSeason20242025!$D$3:$D$1315, $A4)+SUMIFS(DataRegularSeason20242025!$AB$3:$AB$1315,DataRegularSeason20242025!$B$3:$B$1315, "&lt;=" &amp; GL$1, DataRegularSeason20242025!$E$3:$E$1315, $A4)</f>
        <v>56</v>
      </c>
      <c r="GM4">
        <f>SUMIFS(DataRegularSeason20242025!$AA$3:$AA$1315,DataRegularSeason20242025!$B$3:$B$1315, "&lt;=" &amp; GM$1, DataRegularSeason20242025!$D$3:$D$1315, $A4)+SUMIFS(DataRegularSeason20242025!$AB$3:$AB$1315,DataRegularSeason20242025!$B$3:$B$1315, "&lt;=" &amp; GM$1, DataRegularSeason20242025!$E$3:$E$1315, $A4)</f>
        <v>56</v>
      </c>
      <c r="GN4">
        <f>SUMIFS(DataRegularSeason20242025!$AA$3:$AA$1315,DataRegularSeason20242025!$B$3:$B$1315, "&lt;=" &amp; GN$1, DataRegularSeason20242025!$D$3:$D$1315, $A4)+SUMIFS(DataRegularSeason20242025!$AB$3:$AB$1315,DataRegularSeason20242025!$B$3:$B$1315, "&lt;=" &amp; GN$1, DataRegularSeason20242025!$E$3:$E$1315, $A4)</f>
        <v>56</v>
      </c>
      <c r="GO4">
        <f>SUMIFS(DataRegularSeason20242025!$AA$3:$AA$1315,DataRegularSeason20242025!$B$3:$B$1315, "&lt;=" &amp; GO$1, DataRegularSeason20242025!$D$3:$D$1315, $A4)+SUMIFS(DataRegularSeason20242025!$AB$3:$AB$1315,DataRegularSeason20242025!$B$3:$B$1315, "&lt;=" &amp; GO$1, DataRegularSeason20242025!$E$3:$E$1315, $A4)</f>
        <v>56</v>
      </c>
      <c r="GP4">
        <f>SUMIFS(DataRegularSeason20242025!$AA$3:$AA$1315,DataRegularSeason20242025!$B$3:$B$1315, "&lt;=" &amp; GP$1, DataRegularSeason20242025!$D$3:$D$1315, $A4)+SUMIFS(DataRegularSeason20242025!$AB$3:$AB$1315,DataRegularSeason20242025!$B$3:$B$1315, "&lt;=" &amp; GP$1, DataRegularSeason20242025!$E$3:$E$1315, $A4)</f>
        <v>56</v>
      </c>
      <c r="GQ4">
        <f>SUMIFS(DataRegularSeason20242025!$AA$3:$AA$1315,DataRegularSeason20242025!$B$3:$B$1315, "&lt;=" &amp; GQ$1, DataRegularSeason20242025!$D$3:$D$1315, $A4)+SUMIFS(DataRegularSeason20242025!$AB$3:$AB$1315,DataRegularSeason20242025!$B$3:$B$1315, "&lt;=" &amp; GQ$1, DataRegularSeason20242025!$E$3:$E$1315, $A4)</f>
        <v>56</v>
      </c>
      <c r="GR4">
        <f>SUMIFS(DataRegularSeason20242025!$AA$3:$AA$1315,DataRegularSeason20242025!$B$3:$B$1315, "&lt;=" &amp; GR$1, DataRegularSeason20242025!$D$3:$D$1315, $A4)+SUMIFS(DataRegularSeason20242025!$AB$3:$AB$1315,DataRegularSeason20242025!$B$3:$B$1315, "&lt;=" &amp; GR$1, DataRegularSeason20242025!$E$3:$E$1315, $A4)</f>
        <v>56</v>
      </c>
      <c r="GS4">
        <f>SUMIFS(DataRegularSeason20242025!$AA$3:$AA$1315,DataRegularSeason20242025!$B$3:$B$1315, "&lt;=" &amp; GS$1, DataRegularSeason20242025!$D$3:$D$1315, $A4)+SUMIFS(DataRegularSeason20242025!$AB$3:$AB$1315,DataRegularSeason20242025!$B$3:$B$1315, "&lt;=" &amp; GS$1, DataRegularSeason20242025!$E$3:$E$1315, $A4)</f>
        <v>56</v>
      </c>
      <c r="GT4">
        <f>SUMIFS(DataRegularSeason20242025!$AA$3:$AA$1315,DataRegularSeason20242025!$B$3:$B$1315, "&lt;=" &amp; GT$1, DataRegularSeason20242025!$D$3:$D$1315, $A4)+SUMIFS(DataRegularSeason20242025!$AB$3:$AB$1315,DataRegularSeason20242025!$B$3:$B$1315, "&lt;=" &amp; GT$1, DataRegularSeason20242025!$E$3:$E$1315, $A4)</f>
        <v>56</v>
      </c>
      <c r="GU4">
        <f>SUMIFS(DataRegularSeason20242025!$AA$3:$AA$1315,DataRegularSeason20242025!$B$3:$B$1315, "&lt;=" &amp; GU$1, DataRegularSeason20242025!$D$3:$D$1315, $A4)+SUMIFS(DataRegularSeason20242025!$AB$3:$AB$1315,DataRegularSeason20242025!$B$3:$B$1315, "&lt;=" &amp; GU$1, DataRegularSeason20242025!$E$3:$E$1315, $A4)</f>
        <v>56</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55</v>
      </c>
      <c r="DV5">
        <f>SUMIFS(DataRegularSeason20242025!$AA$3:$AA$1315,DataRegularSeason20242025!$B$3:$B$1315, "&lt;=" &amp; DV$1, DataRegularSeason20242025!$D$3:$D$1315, $A5)+SUMIFS(DataRegularSeason20242025!$AB$3:$AB$1315,DataRegularSeason20242025!$B$3:$B$1315, "&lt;=" &amp; DV$1, DataRegularSeason20242025!$E$3:$E$1315, $A5)</f>
        <v>55</v>
      </c>
      <c r="DW5">
        <f>SUMIFS(DataRegularSeason20242025!$AA$3:$AA$1315,DataRegularSeason20242025!$B$3:$B$1315, "&lt;=" &amp; DW$1, DataRegularSeason20242025!$D$3:$D$1315, $A5)+SUMIFS(DataRegularSeason20242025!$AB$3:$AB$1315,DataRegularSeason20242025!$B$3:$B$1315, "&lt;=" &amp; DW$1, DataRegularSeason20242025!$E$3:$E$1315, $A5)</f>
        <v>55</v>
      </c>
      <c r="DX5">
        <f>SUMIFS(DataRegularSeason20242025!$AA$3:$AA$1315,DataRegularSeason20242025!$B$3:$B$1315, "&lt;=" &amp; DX$1, DataRegularSeason20242025!$D$3:$D$1315, $A5)+SUMIFS(DataRegularSeason20242025!$AB$3:$AB$1315,DataRegularSeason20242025!$B$3:$B$1315, "&lt;=" &amp; DX$1, DataRegularSeason20242025!$E$3:$E$1315, $A5)</f>
        <v>55</v>
      </c>
      <c r="DY5">
        <f>SUMIFS(DataRegularSeason20242025!$AA$3:$AA$1315,DataRegularSeason20242025!$B$3:$B$1315, "&lt;=" &amp; DY$1, DataRegularSeason20242025!$D$3:$D$1315, $A5)+SUMIFS(DataRegularSeason20242025!$AB$3:$AB$1315,DataRegularSeason20242025!$B$3:$B$1315, "&lt;=" &amp; DY$1, DataRegularSeason20242025!$E$3:$E$1315, $A5)</f>
        <v>55</v>
      </c>
      <c r="DZ5">
        <f>SUMIFS(DataRegularSeason20242025!$AA$3:$AA$1315,DataRegularSeason20242025!$B$3:$B$1315, "&lt;=" &amp; DZ$1, DataRegularSeason20242025!$D$3:$D$1315, $A5)+SUMIFS(DataRegularSeason20242025!$AB$3:$AB$1315,DataRegularSeason20242025!$B$3:$B$1315, "&lt;=" &amp; DZ$1, DataRegularSeason20242025!$E$3:$E$1315, $A5)</f>
        <v>55</v>
      </c>
      <c r="EA5">
        <f>SUMIFS(DataRegularSeason20242025!$AA$3:$AA$1315,DataRegularSeason20242025!$B$3:$B$1315, "&lt;=" &amp; EA$1, DataRegularSeason20242025!$D$3:$D$1315, $A5)+SUMIFS(DataRegularSeason20242025!$AB$3:$AB$1315,DataRegularSeason20242025!$B$3:$B$1315, "&lt;=" &amp; EA$1, DataRegularSeason20242025!$E$3:$E$1315, $A5)</f>
        <v>55</v>
      </c>
      <c r="EB5">
        <f>SUMIFS(DataRegularSeason20242025!$AA$3:$AA$1315,DataRegularSeason20242025!$B$3:$B$1315, "&lt;=" &amp; EB$1, DataRegularSeason20242025!$D$3:$D$1315, $A5)+SUMIFS(DataRegularSeason20242025!$AB$3:$AB$1315,DataRegularSeason20242025!$B$3:$B$1315, "&lt;=" &amp; EB$1, DataRegularSeason20242025!$E$3:$E$1315, $A5)</f>
        <v>55</v>
      </c>
      <c r="EC5">
        <f>SUMIFS(DataRegularSeason20242025!$AA$3:$AA$1315,DataRegularSeason20242025!$B$3:$B$1315, "&lt;=" &amp; EC$1, DataRegularSeason20242025!$D$3:$D$1315, $A5)+SUMIFS(DataRegularSeason20242025!$AB$3:$AB$1315,DataRegularSeason20242025!$B$3:$B$1315, "&lt;=" &amp; EC$1, DataRegularSeason20242025!$E$3:$E$1315, $A5)</f>
        <v>55</v>
      </c>
      <c r="ED5">
        <f>SUMIFS(DataRegularSeason20242025!$AA$3:$AA$1315,DataRegularSeason20242025!$B$3:$B$1315, "&lt;=" &amp; ED$1, DataRegularSeason20242025!$D$3:$D$1315, $A5)+SUMIFS(DataRegularSeason20242025!$AB$3:$AB$1315,DataRegularSeason20242025!$B$3:$B$1315, "&lt;=" &amp; ED$1, DataRegularSeason20242025!$E$3:$E$1315, $A5)</f>
        <v>55</v>
      </c>
      <c r="EE5">
        <f>SUMIFS(DataRegularSeason20242025!$AA$3:$AA$1315,DataRegularSeason20242025!$B$3:$B$1315, "&lt;=" &amp; EE$1, DataRegularSeason20242025!$D$3:$D$1315, $A5)+SUMIFS(DataRegularSeason20242025!$AB$3:$AB$1315,DataRegularSeason20242025!$B$3:$B$1315, "&lt;=" &amp; EE$1, DataRegularSeason20242025!$E$3:$E$1315, $A5)</f>
        <v>55</v>
      </c>
      <c r="EF5">
        <f>SUMIFS(DataRegularSeason20242025!$AA$3:$AA$1315,DataRegularSeason20242025!$B$3:$B$1315, "&lt;=" &amp; EF$1, DataRegularSeason20242025!$D$3:$D$1315, $A5)+SUMIFS(DataRegularSeason20242025!$AB$3:$AB$1315,DataRegularSeason20242025!$B$3:$B$1315, "&lt;=" &amp; EF$1, DataRegularSeason20242025!$E$3:$E$1315, $A5)</f>
        <v>55</v>
      </c>
      <c r="EG5">
        <f>SUMIFS(DataRegularSeason20242025!$AA$3:$AA$1315,DataRegularSeason20242025!$B$3:$B$1315, "&lt;=" &amp; EG$1, DataRegularSeason20242025!$D$3:$D$1315, $A5)+SUMIFS(DataRegularSeason20242025!$AB$3:$AB$1315,DataRegularSeason20242025!$B$3:$B$1315, "&lt;=" &amp; EG$1, DataRegularSeason20242025!$E$3:$E$1315, $A5)</f>
        <v>55</v>
      </c>
      <c r="EH5">
        <f>SUMIFS(DataRegularSeason20242025!$AA$3:$AA$1315,DataRegularSeason20242025!$B$3:$B$1315, "&lt;=" &amp; EH$1, DataRegularSeason20242025!$D$3:$D$1315, $A5)+SUMIFS(DataRegularSeason20242025!$AB$3:$AB$1315,DataRegularSeason20242025!$B$3:$B$1315, "&lt;=" &amp; EH$1, DataRegularSeason20242025!$E$3:$E$1315, $A5)</f>
        <v>55</v>
      </c>
      <c r="EI5">
        <f>SUMIFS(DataRegularSeason20242025!$AA$3:$AA$1315,DataRegularSeason20242025!$B$3:$B$1315, "&lt;=" &amp; EI$1, DataRegularSeason20242025!$D$3:$D$1315, $A5)+SUMIFS(DataRegularSeason20242025!$AB$3:$AB$1315,DataRegularSeason20242025!$B$3:$B$1315, "&lt;=" &amp; EI$1, DataRegularSeason20242025!$E$3:$E$1315, $A5)</f>
        <v>55</v>
      </c>
      <c r="EJ5">
        <f>SUMIFS(DataRegularSeason20242025!$AA$3:$AA$1315,DataRegularSeason20242025!$B$3:$B$1315, "&lt;=" &amp; EJ$1, DataRegularSeason20242025!$D$3:$D$1315, $A5)+SUMIFS(DataRegularSeason20242025!$AB$3:$AB$1315,DataRegularSeason20242025!$B$3:$B$1315, "&lt;=" &amp; EJ$1, DataRegularSeason20242025!$E$3:$E$1315, $A5)</f>
        <v>55</v>
      </c>
      <c r="EK5">
        <f>SUMIFS(DataRegularSeason20242025!$AA$3:$AA$1315,DataRegularSeason20242025!$B$3:$B$1315, "&lt;=" &amp; EK$1, DataRegularSeason20242025!$D$3:$D$1315, $A5)+SUMIFS(DataRegularSeason20242025!$AB$3:$AB$1315,DataRegularSeason20242025!$B$3:$B$1315, "&lt;=" &amp; EK$1, DataRegularSeason20242025!$E$3:$E$1315, $A5)</f>
        <v>55</v>
      </c>
      <c r="EL5">
        <f>SUMIFS(DataRegularSeason20242025!$AA$3:$AA$1315,DataRegularSeason20242025!$B$3:$B$1315, "&lt;=" &amp; EL$1, DataRegularSeason20242025!$D$3:$D$1315, $A5)+SUMIFS(DataRegularSeason20242025!$AB$3:$AB$1315,DataRegularSeason20242025!$B$3:$B$1315, "&lt;=" &amp; EL$1, DataRegularSeason20242025!$E$3:$E$1315, $A5)</f>
        <v>55</v>
      </c>
      <c r="EM5">
        <f>SUMIFS(DataRegularSeason20242025!$AA$3:$AA$1315,DataRegularSeason20242025!$B$3:$B$1315, "&lt;=" &amp; EM$1, DataRegularSeason20242025!$D$3:$D$1315, $A5)+SUMIFS(DataRegularSeason20242025!$AB$3:$AB$1315,DataRegularSeason20242025!$B$3:$B$1315, "&lt;=" &amp; EM$1, DataRegularSeason20242025!$E$3:$E$1315, $A5)</f>
        <v>55</v>
      </c>
      <c r="EN5">
        <f>SUMIFS(DataRegularSeason20242025!$AA$3:$AA$1315,DataRegularSeason20242025!$B$3:$B$1315, "&lt;=" &amp; EN$1, DataRegularSeason20242025!$D$3:$D$1315, $A5)+SUMIFS(DataRegularSeason20242025!$AB$3:$AB$1315,DataRegularSeason20242025!$B$3:$B$1315, "&lt;=" &amp; EN$1, DataRegularSeason20242025!$E$3:$E$1315, $A5)</f>
        <v>55</v>
      </c>
      <c r="EO5">
        <f>SUMIFS(DataRegularSeason20242025!$AA$3:$AA$1315,DataRegularSeason20242025!$B$3:$B$1315, "&lt;=" &amp; EO$1, DataRegularSeason20242025!$D$3:$D$1315, $A5)+SUMIFS(DataRegularSeason20242025!$AB$3:$AB$1315,DataRegularSeason20242025!$B$3:$B$1315, "&lt;=" &amp; EO$1, DataRegularSeason20242025!$E$3:$E$1315, $A5)</f>
        <v>55</v>
      </c>
      <c r="EP5">
        <f>SUMIFS(DataRegularSeason20242025!$AA$3:$AA$1315,DataRegularSeason20242025!$B$3:$B$1315, "&lt;=" &amp; EP$1, DataRegularSeason20242025!$D$3:$D$1315, $A5)+SUMIFS(DataRegularSeason20242025!$AB$3:$AB$1315,DataRegularSeason20242025!$B$3:$B$1315, "&lt;=" &amp; EP$1, DataRegularSeason20242025!$E$3:$E$1315, $A5)</f>
        <v>55</v>
      </c>
      <c r="EQ5">
        <f>SUMIFS(DataRegularSeason20242025!$AA$3:$AA$1315,DataRegularSeason20242025!$B$3:$B$1315, "&lt;=" &amp; EQ$1, DataRegularSeason20242025!$D$3:$D$1315, $A5)+SUMIFS(DataRegularSeason20242025!$AB$3:$AB$1315,DataRegularSeason20242025!$B$3:$B$1315, "&lt;=" &amp; EQ$1, DataRegularSeason20242025!$E$3:$E$1315, $A5)</f>
        <v>55</v>
      </c>
      <c r="ER5">
        <f>SUMIFS(DataRegularSeason20242025!$AA$3:$AA$1315,DataRegularSeason20242025!$B$3:$B$1315, "&lt;=" &amp; ER$1, DataRegularSeason20242025!$D$3:$D$1315, $A5)+SUMIFS(DataRegularSeason20242025!$AB$3:$AB$1315,DataRegularSeason20242025!$B$3:$B$1315, "&lt;=" &amp; ER$1, DataRegularSeason20242025!$E$3:$E$1315, $A5)</f>
        <v>55</v>
      </c>
      <c r="ES5">
        <f>SUMIFS(DataRegularSeason20242025!$AA$3:$AA$1315,DataRegularSeason20242025!$B$3:$B$1315, "&lt;=" &amp; ES$1, DataRegularSeason20242025!$D$3:$D$1315, $A5)+SUMIFS(DataRegularSeason20242025!$AB$3:$AB$1315,DataRegularSeason20242025!$B$3:$B$1315, "&lt;=" &amp; ES$1, DataRegularSeason20242025!$E$3:$E$1315, $A5)</f>
        <v>55</v>
      </c>
      <c r="ET5">
        <f>SUMIFS(DataRegularSeason20242025!$AA$3:$AA$1315,DataRegularSeason20242025!$B$3:$B$1315, "&lt;=" &amp; ET$1, DataRegularSeason20242025!$D$3:$D$1315, $A5)+SUMIFS(DataRegularSeason20242025!$AB$3:$AB$1315,DataRegularSeason20242025!$B$3:$B$1315, "&lt;=" &amp; ET$1, DataRegularSeason20242025!$E$3:$E$1315, $A5)</f>
        <v>55</v>
      </c>
      <c r="EU5">
        <f>SUMIFS(DataRegularSeason20242025!$AA$3:$AA$1315,DataRegularSeason20242025!$B$3:$B$1315, "&lt;=" &amp; EU$1, DataRegularSeason20242025!$D$3:$D$1315, $A5)+SUMIFS(DataRegularSeason20242025!$AB$3:$AB$1315,DataRegularSeason20242025!$B$3:$B$1315, "&lt;=" &amp; EU$1, DataRegularSeason20242025!$E$3:$E$1315, $A5)</f>
        <v>55</v>
      </c>
      <c r="EV5">
        <f>SUMIFS(DataRegularSeason20242025!$AA$3:$AA$1315,DataRegularSeason20242025!$B$3:$B$1315, "&lt;=" &amp; EV$1, DataRegularSeason20242025!$D$3:$D$1315, $A5)+SUMIFS(DataRegularSeason20242025!$AB$3:$AB$1315,DataRegularSeason20242025!$B$3:$B$1315, "&lt;=" &amp; EV$1, DataRegularSeason20242025!$E$3:$E$1315, $A5)</f>
        <v>55</v>
      </c>
      <c r="EW5">
        <f>SUMIFS(DataRegularSeason20242025!$AA$3:$AA$1315,DataRegularSeason20242025!$B$3:$B$1315, "&lt;=" &amp; EW$1, DataRegularSeason20242025!$D$3:$D$1315, $A5)+SUMIFS(DataRegularSeason20242025!$AB$3:$AB$1315,DataRegularSeason20242025!$B$3:$B$1315, "&lt;=" &amp; EW$1, DataRegularSeason20242025!$E$3:$E$1315, $A5)</f>
        <v>55</v>
      </c>
      <c r="EX5">
        <f>SUMIFS(DataRegularSeason20242025!$AA$3:$AA$1315,DataRegularSeason20242025!$B$3:$B$1315, "&lt;=" &amp; EX$1, DataRegularSeason20242025!$D$3:$D$1315, $A5)+SUMIFS(DataRegularSeason20242025!$AB$3:$AB$1315,DataRegularSeason20242025!$B$3:$B$1315, "&lt;=" &amp; EX$1, DataRegularSeason20242025!$E$3:$E$1315, $A5)</f>
        <v>55</v>
      </c>
      <c r="EY5">
        <f>SUMIFS(DataRegularSeason20242025!$AA$3:$AA$1315,DataRegularSeason20242025!$B$3:$B$1315, "&lt;=" &amp; EY$1, DataRegularSeason20242025!$D$3:$D$1315, $A5)+SUMIFS(DataRegularSeason20242025!$AB$3:$AB$1315,DataRegularSeason20242025!$B$3:$B$1315, "&lt;=" &amp; EY$1, DataRegularSeason20242025!$E$3:$E$1315, $A5)</f>
        <v>55</v>
      </c>
      <c r="EZ5">
        <f>SUMIFS(DataRegularSeason20242025!$AA$3:$AA$1315,DataRegularSeason20242025!$B$3:$B$1315, "&lt;=" &amp; EZ$1, DataRegularSeason20242025!$D$3:$D$1315, $A5)+SUMIFS(DataRegularSeason20242025!$AB$3:$AB$1315,DataRegularSeason20242025!$B$3:$B$1315, "&lt;=" &amp; EZ$1, DataRegularSeason20242025!$E$3:$E$1315, $A5)</f>
        <v>55</v>
      </c>
      <c r="FA5">
        <f>SUMIFS(DataRegularSeason20242025!$AA$3:$AA$1315,DataRegularSeason20242025!$B$3:$B$1315, "&lt;=" &amp; FA$1, DataRegularSeason20242025!$D$3:$D$1315, $A5)+SUMIFS(DataRegularSeason20242025!$AB$3:$AB$1315,DataRegularSeason20242025!$B$3:$B$1315, "&lt;=" &amp; FA$1, DataRegularSeason20242025!$E$3:$E$1315, $A5)</f>
        <v>55</v>
      </c>
      <c r="FB5">
        <f>SUMIFS(DataRegularSeason20242025!$AA$3:$AA$1315,DataRegularSeason20242025!$B$3:$B$1315, "&lt;=" &amp; FB$1, DataRegularSeason20242025!$D$3:$D$1315, $A5)+SUMIFS(DataRegularSeason20242025!$AB$3:$AB$1315,DataRegularSeason20242025!$B$3:$B$1315, "&lt;=" &amp; FB$1, DataRegularSeason20242025!$E$3:$E$1315, $A5)</f>
        <v>55</v>
      </c>
      <c r="FC5">
        <f>SUMIFS(DataRegularSeason20242025!$AA$3:$AA$1315,DataRegularSeason20242025!$B$3:$B$1315, "&lt;=" &amp; FC$1, DataRegularSeason20242025!$D$3:$D$1315, $A5)+SUMIFS(DataRegularSeason20242025!$AB$3:$AB$1315,DataRegularSeason20242025!$B$3:$B$1315, "&lt;=" &amp; FC$1, DataRegularSeason20242025!$E$3:$E$1315, $A5)</f>
        <v>55</v>
      </c>
      <c r="FD5">
        <f>SUMIFS(DataRegularSeason20242025!$AA$3:$AA$1315,DataRegularSeason20242025!$B$3:$B$1315, "&lt;=" &amp; FD$1, DataRegularSeason20242025!$D$3:$D$1315, $A5)+SUMIFS(DataRegularSeason20242025!$AB$3:$AB$1315,DataRegularSeason20242025!$B$3:$B$1315, "&lt;=" &amp; FD$1, DataRegularSeason20242025!$E$3:$E$1315, $A5)</f>
        <v>55</v>
      </c>
      <c r="FE5">
        <f>SUMIFS(DataRegularSeason20242025!$AA$3:$AA$1315,DataRegularSeason20242025!$B$3:$B$1315, "&lt;=" &amp; FE$1, DataRegularSeason20242025!$D$3:$D$1315, $A5)+SUMIFS(DataRegularSeason20242025!$AB$3:$AB$1315,DataRegularSeason20242025!$B$3:$B$1315, "&lt;=" &amp; FE$1, DataRegularSeason20242025!$E$3:$E$1315, $A5)</f>
        <v>55</v>
      </c>
      <c r="FF5">
        <f>SUMIFS(DataRegularSeason20242025!$AA$3:$AA$1315,DataRegularSeason20242025!$B$3:$B$1315, "&lt;=" &amp; FF$1, DataRegularSeason20242025!$D$3:$D$1315, $A5)+SUMIFS(DataRegularSeason20242025!$AB$3:$AB$1315,DataRegularSeason20242025!$B$3:$B$1315, "&lt;=" &amp; FF$1, DataRegularSeason20242025!$E$3:$E$1315, $A5)</f>
        <v>55</v>
      </c>
      <c r="FG5">
        <f>SUMIFS(DataRegularSeason20242025!$AA$3:$AA$1315,DataRegularSeason20242025!$B$3:$B$1315, "&lt;=" &amp; FG$1, DataRegularSeason20242025!$D$3:$D$1315, $A5)+SUMIFS(DataRegularSeason20242025!$AB$3:$AB$1315,DataRegularSeason20242025!$B$3:$B$1315, "&lt;=" &amp; FG$1, DataRegularSeason20242025!$E$3:$E$1315, $A5)</f>
        <v>55</v>
      </c>
      <c r="FH5">
        <f>SUMIFS(DataRegularSeason20242025!$AA$3:$AA$1315,DataRegularSeason20242025!$B$3:$B$1315, "&lt;=" &amp; FH$1, DataRegularSeason20242025!$D$3:$D$1315, $A5)+SUMIFS(DataRegularSeason20242025!$AB$3:$AB$1315,DataRegularSeason20242025!$B$3:$B$1315, "&lt;=" &amp; FH$1, DataRegularSeason20242025!$E$3:$E$1315, $A5)</f>
        <v>55</v>
      </c>
      <c r="FI5">
        <f>SUMIFS(DataRegularSeason20242025!$AA$3:$AA$1315,DataRegularSeason20242025!$B$3:$B$1315, "&lt;=" &amp; FI$1, DataRegularSeason20242025!$D$3:$D$1315, $A5)+SUMIFS(DataRegularSeason20242025!$AB$3:$AB$1315,DataRegularSeason20242025!$B$3:$B$1315, "&lt;=" &amp; FI$1, DataRegularSeason20242025!$E$3:$E$1315, $A5)</f>
        <v>55</v>
      </c>
      <c r="FJ5">
        <f>SUMIFS(DataRegularSeason20242025!$AA$3:$AA$1315,DataRegularSeason20242025!$B$3:$B$1315, "&lt;=" &amp; FJ$1, DataRegularSeason20242025!$D$3:$D$1315, $A5)+SUMIFS(DataRegularSeason20242025!$AB$3:$AB$1315,DataRegularSeason20242025!$B$3:$B$1315, "&lt;=" &amp; FJ$1, DataRegularSeason20242025!$E$3:$E$1315, $A5)</f>
        <v>55</v>
      </c>
      <c r="FK5">
        <f>SUMIFS(DataRegularSeason20242025!$AA$3:$AA$1315,DataRegularSeason20242025!$B$3:$B$1315, "&lt;=" &amp; FK$1, DataRegularSeason20242025!$D$3:$D$1315, $A5)+SUMIFS(DataRegularSeason20242025!$AB$3:$AB$1315,DataRegularSeason20242025!$B$3:$B$1315, "&lt;=" &amp; FK$1, DataRegularSeason20242025!$E$3:$E$1315, $A5)</f>
        <v>55</v>
      </c>
      <c r="FL5">
        <f>SUMIFS(DataRegularSeason20242025!$AA$3:$AA$1315,DataRegularSeason20242025!$B$3:$B$1315, "&lt;=" &amp; FL$1, DataRegularSeason20242025!$D$3:$D$1315, $A5)+SUMIFS(DataRegularSeason20242025!$AB$3:$AB$1315,DataRegularSeason20242025!$B$3:$B$1315, "&lt;=" &amp; FL$1, DataRegularSeason20242025!$E$3:$E$1315, $A5)</f>
        <v>55</v>
      </c>
      <c r="FM5">
        <f>SUMIFS(DataRegularSeason20242025!$AA$3:$AA$1315,DataRegularSeason20242025!$B$3:$B$1315, "&lt;=" &amp; FM$1, DataRegularSeason20242025!$D$3:$D$1315, $A5)+SUMIFS(DataRegularSeason20242025!$AB$3:$AB$1315,DataRegularSeason20242025!$B$3:$B$1315, "&lt;=" &amp; FM$1, DataRegularSeason20242025!$E$3:$E$1315, $A5)</f>
        <v>55</v>
      </c>
      <c r="FN5">
        <f>SUMIFS(DataRegularSeason20242025!$AA$3:$AA$1315,DataRegularSeason20242025!$B$3:$B$1315, "&lt;=" &amp; FN$1, DataRegularSeason20242025!$D$3:$D$1315, $A5)+SUMIFS(DataRegularSeason20242025!$AB$3:$AB$1315,DataRegularSeason20242025!$B$3:$B$1315, "&lt;=" &amp; FN$1, DataRegularSeason20242025!$E$3:$E$1315, $A5)</f>
        <v>55</v>
      </c>
      <c r="FO5">
        <f>SUMIFS(DataRegularSeason20242025!$AA$3:$AA$1315,DataRegularSeason20242025!$B$3:$B$1315, "&lt;=" &amp; FO$1, DataRegularSeason20242025!$D$3:$D$1315, $A5)+SUMIFS(DataRegularSeason20242025!$AB$3:$AB$1315,DataRegularSeason20242025!$B$3:$B$1315, "&lt;=" &amp; FO$1, DataRegularSeason20242025!$E$3:$E$1315, $A5)</f>
        <v>55</v>
      </c>
      <c r="FP5">
        <f>SUMIFS(DataRegularSeason20242025!$AA$3:$AA$1315,DataRegularSeason20242025!$B$3:$B$1315, "&lt;=" &amp; FP$1, DataRegularSeason20242025!$D$3:$D$1315, $A5)+SUMIFS(DataRegularSeason20242025!$AB$3:$AB$1315,DataRegularSeason20242025!$B$3:$B$1315, "&lt;=" &amp; FP$1, DataRegularSeason20242025!$E$3:$E$1315, $A5)</f>
        <v>55</v>
      </c>
      <c r="FQ5">
        <f>SUMIFS(DataRegularSeason20242025!$AA$3:$AA$1315,DataRegularSeason20242025!$B$3:$B$1315, "&lt;=" &amp; FQ$1, DataRegularSeason20242025!$D$3:$D$1315, $A5)+SUMIFS(DataRegularSeason20242025!$AB$3:$AB$1315,DataRegularSeason20242025!$B$3:$B$1315, "&lt;=" &amp; FQ$1, DataRegularSeason20242025!$E$3:$E$1315, $A5)</f>
        <v>55</v>
      </c>
      <c r="FR5">
        <f>SUMIFS(DataRegularSeason20242025!$AA$3:$AA$1315,DataRegularSeason20242025!$B$3:$B$1315, "&lt;=" &amp; FR$1, DataRegularSeason20242025!$D$3:$D$1315, $A5)+SUMIFS(DataRegularSeason20242025!$AB$3:$AB$1315,DataRegularSeason20242025!$B$3:$B$1315, "&lt;=" &amp; FR$1, DataRegularSeason20242025!$E$3:$E$1315, $A5)</f>
        <v>55</v>
      </c>
      <c r="FS5">
        <f>SUMIFS(DataRegularSeason20242025!$AA$3:$AA$1315,DataRegularSeason20242025!$B$3:$B$1315, "&lt;=" &amp; FS$1, DataRegularSeason20242025!$D$3:$D$1315, $A5)+SUMIFS(DataRegularSeason20242025!$AB$3:$AB$1315,DataRegularSeason20242025!$B$3:$B$1315, "&lt;=" &amp; FS$1, DataRegularSeason20242025!$E$3:$E$1315, $A5)</f>
        <v>55</v>
      </c>
      <c r="FT5">
        <f>SUMIFS(DataRegularSeason20242025!$AA$3:$AA$1315,DataRegularSeason20242025!$B$3:$B$1315, "&lt;=" &amp; FT$1, DataRegularSeason20242025!$D$3:$D$1315, $A5)+SUMIFS(DataRegularSeason20242025!$AB$3:$AB$1315,DataRegularSeason20242025!$B$3:$B$1315, "&lt;=" &amp; FT$1, DataRegularSeason20242025!$E$3:$E$1315, $A5)</f>
        <v>55</v>
      </c>
      <c r="FU5">
        <f>SUMIFS(DataRegularSeason20242025!$AA$3:$AA$1315,DataRegularSeason20242025!$B$3:$B$1315, "&lt;=" &amp; FU$1, DataRegularSeason20242025!$D$3:$D$1315, $A5)+SUMIFS(DataRegularSeason20242025!$AB$3:$AB$1315,DataRegularSeason20242025!$B$3:$B$1315, "&lt;=" &amp; FU$1, DataRegularSeason20242025!$E$3:$E$1315, $A5)</f>
        <v>55</v>
      </c>
      <c r="FV5">
        <f>SUMIFS(DataRegularSeason20242025!$AA$3:$AA$1315,DataRegularSeason20242025!$B$3:$B$1315, "&lt;=" &amp; FV$1, DataRegularSeason20242025!$D$3:$D$1315, $A5)+SUMIFS(DataRegularSeason20242025!$AB$3:$AB$1315,DataRegularSeason20242025!$B$3:$B$1315, "&lt;=" &amp; FV$1, DataRegularSeason20242025!$E$3:$E$1315, $A5)</f>
        <v>55</v>
      </c>
      <c r="FW5">
        <f>SUMIFS(DataRegularSeason20242025!$AA$3:$AA$1315,DataRegularSeason20242025!$B$3:$B$1315, "&lt;=" &amp; FW$1, DataRegularSeason20242025!$D$3:$D$1315, $A5)+SUMIFS(DataRegularSeason20242025!$AB$3:$AB$1315,DataRegularSeason20242025!$B$3:$B$1315, "&lt;=" &amp; FW$1, DataRegularSeason20242025!$E$3:$E$1315, $A5)</f>
        <v>55</v>
      </c>
      <c r="FX5">
        <f>SUMIFS(DataRegularSeason20242025!$AA$3:$AA$1315,DataRegularSeason20242025!$B$3:$B$1315, "&lt;=" &amp; FX$1, DataRegularSeason20242025!$D$3:$D$1315, $A5)+SUMIFS(DataRegularSeason20242025!$AB$3:$AB$1315,DataRegularSeason20242025!$B$3:$B$1315, "&lt;=" &amp; FX$1, DataRegularSeason20242025!$E$3:$E$1315, $A5)</f>
        <v>55</v>
      </c>
      <c r="FY5">
        <f>SUMIFS(DataRegularSeason20242025!$AA$3:$AA$1315,DataRegularSeason20242025!$B$3:$B$1315, "&lt;=" &amp; FY$1, DataRegularSeason20242025!$D$3:$D$1315, $A5)+SUMIFS(DataRegularSeason20242025!$AB$3:$AB$1315,DataRegularSeason20242025!$B$3:$B$1315, "&lt;=" &amp; FY$1, DataRegularSeason20242025!$E$3:$E$1315, $A5)</f>
        <v>55</v>
      </c>
      <c r="FZ5">
        <f>SUMIFS(DataRegularSeason20242025!$AA$3:$AA$1315,DataRegularSeason20242025!$B$3:$B$1315, "&lt;=" &amp; FZ$1, DataRegularSeason20242025!$D$3:$D$1315, $A5)+SUMIFS(DataRegularSeason20242025!$AB$3:$AB$1315,DataRegularSeason20242025!$B$3:$B$1315, "&lt;=" &amp; FZ$1, DataRegularSeason20242025!$E$3:$E$1315, $A5)</f>
        <v>55</v>
      </c>
      <c r="GA5">
        <f>SUMIFS(DataRegularSeason20242025!$AA$3:$AA$1315,DataRegularSeason20242025!$B$3:$B$1315, "&lt;=" &amp; GA$1, DataRegularSeason20242025!$D$3:$D$1315, $A5)+SUMIFS(DataRegularSeason20242025!$AB$3:$AB$1315,DataRegularSeason20242025!$B$3:$B$1315, "&lt;=" &amp; GA$1, DataRegularSeason20242025!$E$3:$E$1315, $A5)</f>
        <v>55</v>
      </c>
      <c r="GB5">
        <f>SUMIFS(DataRegularSeason20242025!$AA$3:$AA$1315,DataRegularSeason20242025!$B$3:$B$1315, "&lt;=" &amp; GB$1, DataRegularSeason20242025!$D$3:$D$1315, $A5)+SUMIFS(DataRegularSeason20242025!$AB$3:$AB$1315,DataRegularSeason20242025!$B$3:$B$1315, "&lt;=" &amp; GB$1, DataRegularSeason20242025!$E$3:$E$1315, $A5)</f>
        <v>55</v>
      </c>
      <c r="GC5">
        <f>SUMIFS(DataRegularSeason20242025!$AA$3:$AA$1315,DataRegularSeason20242025!$B$3:$B$1315, "&lt;=" &amp; GC$1, DataRegularSeason20242025!$D$3:$D$1315, $A5)+SUMIFS(DataRegularSeason20242025!$AB$3:$AB$1315,DataRegularSeason20242025!$B$3:$B$1315, "&lt;=" &amp; GC$1, DataRegularSeason20242025!$E$3:$E$1315, $A5)</f>
        <v>55</v>
      </c>
      <c r="GD5">
        <f>SUMIFS(DataRegularSeason20242025!$AA$3:$AA$1315,DataRegularSeason20242025!$B$3:$B$1315, "&lt;=" &amp; GD$1, DataRegularSeason20242025!$D$3:$D$1315, $A5)+SUMIFS(DataRegularSeason20242025!$AB$3:$AB$1315,DataRegularSeason20242025!$B$3:$B$1315, "&lt;=" &amp; GD$1, DataRegularSeason20242025!$E$3:$E$1315, $A5)</f>
        <v>55</v>
      </c>
      <c r="GE5">
        <f>SUMIFS(DataRegularSeason20242025!$AA$3:$AA$1315,DataRegularSeason20242025!$B$3:$B$1315, "&lt;=" &amp; GE$1, DataRegularSeason20242025!$D$3:$D$1315, $A5)+SUMIFS(DataRegularSeason20242025!$AB$3:$AB$1315,DataRegularSeason20242025!$B$3:$B$1315, "&lt;=" &amp; GE$1, DataRegularSeason20242025!$E$3:$E$1315, $A5)</f>
        <v>55</v>
      </c>
      <c r="GF5">
        <f>SUMIFS(DataRegularSeason20242025!$AA$3:$AA$1315,DataRegularSeason20242025!$B$3:$B$1315, "&lt;=" &amp; GF$1, DataRegularSeason20242025!$D$3:$D$1315, $A5)+SUMIFS(DataRegularSeason20242025!$AB$3:$AB$1315,DataRegularSeason20242025!$B$3:$B$1315, "&lt;=" &amp; GF$1, DataRegularSeason20242025!$E$3:$E$1315, $A5)</f>
        <v>55</v>
      </c>
      <c r="GG5">
        <f>SUMIFS(DataRegularSeason20242025!$AA$3:$AA$1315,DataRegularSeason20242025!$B$3:$B$1315, "&lt;=" &amp; GG$1, DataRegularSeason20242025!$D$3:$D$1315, $A5)+SUMIFS(DataRegularSeason20242025!$AB$3:$AB$1315,DataRegularSeason20242025!$B$3:$B$1315, "&lt;=" &amp; GG$1, DataRegularSeason20242025!$E$3:$E$1315, $A5)</f>
        <v>55</v>
      </c>
      <c r="GH5">
        <f>SUMIFS(DataRegularSeason20242025!$AA$3:$AA$1315,DataRegularSeason20242025!$B$3:$B$1315, "&lt;=" &amp; GH$1, DataRegularSeason20242025!$D$3:$D$1315, $A5)+SUMIFS(DataRegularSeason20242025!$AB$3:$AB$1315,DataRegularSeason20242025!$B$3:$B$1315, "&lt;=" &amp; GH$1, DataRegularSeason20242025!$E$3:$E$1315, $A5)</f>
        <v>55</v>
      </c>
      <c r="GI5">
        <f>SUMIFS(DataRegularSeason20242025!$AA$3:$AA$1315,DataRegularSeason20242025!$B$3:$B$1315, "&lt;=" &amp; GI$1, DataRegularSeason20242025!$D$3:$D$1315, $A5)+SUMIFS(DataRegularSeason20242025!$AB$3:$AB$1315,DataRegularSeason20242025!$B$3:$B$1315, "&lt;=" &amp; GI$1, DataRegularSeason20242025!$E$3:$E$1315, $A5)</f>
        <v>55</v>
      </c>
      <c r="GJ5">
        <f>SUMIFS(DataRegularSeason20242025!$AA$3:$AA$1315,DataRegularSeason20242025!$B$3:$B$1315, "&lt;=" &amp; GJ$1, DataRegularSeason20242025!$D$3:$D$1315, $A5)+SUMIFS(DataRegularSeason20242025!$AB$3:$AB$1315,DataRegularSeason20242025!$B$3:$B$1315, "&lt;=" &amp; GJ$1, DataRegularSeason20242025!$E$3:$E$1315, $A5)</f>
        <v>55</v>
      </c>
      <c r="GK5">
        <f>SUMIFS(DataRegularSeason20242025!$AA$3:$AA$1315,DataRegularSeason20242025!$B$3:$B$1315, "&lt;=" &amp; GK$1, DataRegularSeason20242025!$D$3:$D$1315, $A5)+SUMIFS(DataRegularSeason20242025!$AB$3:$AB$1315,DataRegularSeason20242025!$B$3:$B$1315, "&lt;=" &amp; GK$1, DataRegularSeason20242025!$E$3:$E$1315, $A5)</f>
        <v>55</v>
      </c>
      <c r="GL5">
        <f>SUMIFS(DataRegularSeason20242025!$AA$3:$AA$1315,DataRegularSeason20242025!$B$3:$B$1315, "&lt;=" &amp; GL$1, DataRegularSeason20242025!$D$3:$D$1315, $A5)+SUMIFS(DataRegularSeason20242025!$AB$3:$AB$1315,DataRegularSeason20242025!$B$3:$B$1315, "&lt;=" &amp; GL$1, DataRegularSeason20242025!$E$3:$E$1315, $A5)</f>
        <v>55</v>
      </c>
      <c r="GM5">
        <f>SUMIFS(DataRegularSeason20242025!$AA$3:$AA$1315,DataRegularSeason20242025!$B$3:$B$1315, "&lt;=" &amp; GM$1, DataRegularSeason20242025!$D$3:$D$1315, $A5)+SUMIFS(DataRegularSeason20242025!$AB$3:$AB$1315,DataRegularSeason20242025!$B$3:$B$1315, "&lt;=" &amp; GM$1, DataRegularSeason20242025!$E$3:$E$1315, $A5)</f>
        <v>55</v>
      </c>
      <c r="GN5">
        <f>SUMIFS(DataRegularSeason20242025!$AA$3:$AA$1315,DataRegularSeason20242025!$B$3:$B$1315, "&lt;=" &amp; GN$1, DataRegularSeason20242025!$D$3:$D$1315, $A5)+SUMIFS(DataRegularSeason20242025!$AB$3:$AB$1315,DataRegularSeason20242025!$B$3:$B$1315, "&lt;=" &amp; GN$1, DataRegularSeason20242025!$E$3:$E$1315, $A5)</f>
        <v>55</v>
      </c>
      <c r="GO5">
        <f>SUMIFS(DataRegularSeason20242025!$AA$3:$AA$1315,DataRegularSeason20242025!$B$3:$B$1315, "&lt;=" &amp; GO$1, DataRegularSeason20242025!$D$3:$D$1315, $A5)+SUMIFS(DataRegularSeason20242025!$AB$3:$AB$1315,DataRegularSeason20242025!$B$3:$B$1315, "&lt;=" &amp; GO$1, DataRegularSeason20242025!$E$3:$E$1315, $A5)</f>
        <v>55</v>
      </c>
      <c r="GP5">
        <f>SUMIFS(DataRegularSeason20242025!$AA$3:$AA$1315,DataRegularSeason20242025!$B$3:$B$1315, "&lt;=" &amp; GP$1, DataRegularSeason20242025!$D$3:$D$1315, $A5)+SUMIFS(DataRegularSeason20242025!$AB$3:$AB$1315,DataRegularSeason20242025!$B$3:$B$1315, "&lt;=" &amp; GP$1, DataRegularSeason20242025!$E$3:$E$1315, $A5)</f>
        <v>55</v>
      </c>
      <c r="GQ5">
        <f>SUMIFS(DataRegularSeason20242025!$AA$3:$AA$1315,DataRegularSeason20242025!$B$3:$B$1315, "&lt;=" &amp; GQ$1, DataRegularSeason20242025!$D$3:$D$1315, $A5)+SUMIFS(DataRegularSeason20242025!$AB$3:$AB$1315,DataRegularSeason20242025!$B$3:$B$1315, "&lt;=" &amp; GQ$1, DataRegularSeason20242025!$E$3:$E$1315, $A5)</f>
        <v>55</v>
      </c>
      <c r="GR5">
        <f>SUMIFS(DataRegularSeason20242025!$AA$3:$AA$1315,DataRegularSeason20242025!$B$3:$B$1315, "&lt;=" &amp; GR$1, DataRegularSeason20242025!$D$3:$D$1315, $A5)+SUMIFS(DataRegularSeason20242025!$AB$3:$AB$1315,DataRegularSeason20242025!$B$3:$B$1315, "&lt;=" &amp; GR$1, DataRegularSeason20242025!$E$3:$E$1315, $A5)</f>
        <v>55</v>
      </c>
      <c r="GS5">
        <f>SUMIFS(DataRegularSeason20242025!$AA$3:$AA$1315,DataRegularSeason20242025!$B$3:$B$1315, "&lt;=" &amp; GS$1, DataRegularSeason20242025!$D$3:$D$1315, $A5)+SUMIFS(DataRegularSeason20242025!$AB$3:$AB$1315,DataRegularSeason20242025!$B$3:$B$1315, "&lt;=" &amp; GS$1, DataRegularSeason20242025!$E$3:$E$1315, $A5)</f>
        <v>55</v>
      </c>
      <c r="GT5">
        <f>SUMIFS(DataRegularSeason20242025!$AA$3:$AA$1315,DataRegularSeason20242025!$B$3:$B$1315, "&lt;=" &amp; GT$1, DataRegularSeason20242025!$D$3:$D$1315, $A5)+SUMIFS(DataRegularSeason20242025!$AB$3:$AB$1315,DataRegularSeason20242025!$B$3:$B$1315, "&lt;=" &amp; GT$1, DataRegularSeason20242025!$E$3:$E$1315, $A5)</f>
        <v>55</v>
      </c>
      <c r="GU5">
        <f>SUMIFS(DataRegularSeason20242025!$AA$3:$AA$1315,DataRegularSeason20242025!$B$3:$B$1315, "&lt;=" &amp; GU$1, DataRegularSeason20242025!$D$3:$D$1315, $A5)+SUMIFS(DataRegularSeason20242025!$AB$3:$AB$1315,DataRegularSeason20242025!$B$3:$B$1315, "&lt;=" &amp; GU$1, DataRegularSeason20242025!$E$3:$E$1315, $A5)</f>
        <v>55</v>
      </c>
    </row>
    <row r="6" spans="1:275" x14ac:dyDescent="0.25">
      <c r="A6" t="s">
        <v>30</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54</v>
      </c>
      <c r="DP6">
        <f>SUMIFS(DataRegularSeason20242025!$AA$3:$AA$1315,DataRegularSeason20242025!$B$3:$B$1315, "&lt;=" &amp; DP$1, DataRegularSeason20242025!$D$3:$D$1315, $A6)+SUMIFS(DataRegularSeason20242025!$AB$3:$AB$1315,DataRegularSeason20242025!$B$3:$B$1315, "&lt;=" &amp; DP$1, DataRegularSeason20242025!$E$3:$E$1315, $A6)</f>
        <v>54</v>
      </c>
      <c r="DQ6">
        <f>SUMIFS(DataRegularSeason20242025!$AA$3:$AA$1315,DataRegularSeason20242025!$B$3:$B$1315, "&lt;=" &amp; DQ$1, DataRegularSeason20242025!$D$3:$D$1315, $A6)+SUMIFS(DataRegularSeason20242025!$AB$3:$AB$1315,DataRegularSeason20242025!$B$3:$B$1315, "&lt;=" &amp; DQ$1, DataRegularSeason20242025!$E$3:$E$1315, $A6)</f>
        <v>54</v>
      </c>
      <c r="DR6">
        <f>SUMIFS(DataRegularSeason20242025!$AA$3:$AA$1315,DataRegularSeason20242025!$B$3:$B$1315, "&lt;=" &amp; DR$1, DataRegularSeason20242025!$D$3:$D$1315, $A6)+SUMIFS(DataRegularSeason20242025!$AB$3:$AB$1315,DataRegularSeason20242025!$B$3:$B$1315, "&lt;=" &amp; DR$1, DataRegularSeason20242025!$E$3:$E$1315, $A6)</f>
        <v>54</v>
      </c>
      <c r="DS6">
        <f>SUMIFS(DataRegularSeason20242025!$AA$3:$AA$1315,DataRegularSeason20242025!$B$3:$B$1315, "&lt;=" &amp; DS$1, DataRegularSeason20242025!$D$3:$D$1315, $A6)+SUMIFS(DataRegularSeason20242025!$AB$3:$AB$1315,DataRegularSeason20242025!$B$3:$B$1315, "&lt;=" &amp; DS$1, DataRegularSeason20242025!$E$3:$E$1315, $A6)</f>
        <v>54</v>
      </c>
      <c r="DT6">
        <f>SUMIFS(DataRegularSeason20242025!$AA$3:$AA$1315,DataRegularSeason20242025!$B$3:$B$1315, "&lt;=" &amp; DT$1, DataRegularSeason20242025!$D$3:$D$1315, $A6)+SUMIFS(DataRegularSeason20242025!$AB$3:$AB$1315,DataRegularSeason20242025!$B$3:$B$1315, "&lt;=" &amp; DT$1, DataRegularSeason20242025!$E$3:$E$1315, $A6)</f>
        <v>54</v>
      </c>
      <c r="DU6">
        <f>SUMIFS(DataRegularSeason20242025!$AA$3:$AA$1315,DataRegularSeason20242025!$B$3:$B$1315, "&lt;=" &amp; DU$1, DataRegularSeason20242025!$D$3:$D$1315, $A6)+SUMIFS(DataRegularSeason20242025!$AB$3:$AB$1315,DataRegularSeason20242025!$B$3:$B$1315, "&lt;=" &amp; DU$1, DataRegularSeason20242025!$E$3:$E$1315, $A6)</f>
        <v>54</v>
      </c>
      <c r="DV6">
        <f>SUMIFS(DataRegularSeason20242025!$AA$3:$AA$1315,DataRegularSeason20242025!$B$3:$B$1315, "&lt;=" &amp; DV$1, DataRegularSeason20242025!$D$3:$D$1315, $A6)+SUMIFS(DataRegularSeason20242025!$AB$3:$AB$1315,DataRegularSeason20242025!$B$3:$B$1315, "&lt;=" &amp; DV$1, DataRegularSeason20242025!$E$3:$E$1315, $A6)</f>
        <v>54</v>
      </c>
      <c r="DW6">
        <f>SUMIFS(DataRegularSeason20242025!$AA$3:$AA$1315,DataRegularSeason20242025!$B$3:$B$1315, "&lt;=" &amp; DW$1, DataRegularSeason20242025!$D$3:$D$1315, $A6)+SUMIFS(DataRegularSeason20242025!$AB$3:$AB$1315,DataRegularSeason20242025!$B$3:$B$1315, "&lt;=" &amp; DW$1, DataRegularSeason20242025!$E$3:$E$1315, $A6)</f>
        <v>54</v>
      </c>
      <c r="DX6">
        <f>SUMIFS(DataRegularSeason20242025!$AA$3:$AA$1315,DataRegularSeason20242025!$B$3:$B$1315, "&lt;=" &amp; DX$1, DataRegularSeason20242025!$D$3:$D$1315, $A6)+SUMIFS(DataRegularSeason20242025!$AB$3:$AB$1315,DataRegularSeason20242025!$B$3:$B$1315, "&lt;=" &amp; DX$1, DataRegularSeason20242025!$E$3:$E$1315, $A6)</f>
        <v>54</v>
      </c>
      <c r="DY6">
        <f>SUMIFS(DataRegularSeason20242025!$AA$3:$AA$1315,DataRegularSeason20242025!$B$3:$B$1315, "&lt;=" &amp; DY$1, DataRegularSeason20242025!$D$3:$D$1315, $A6)+SUMIFS(DataRegularSeason20242025!$AB$3:$AB$1315,DataRegularSeason20242025!$B$3:$B$1315, "&lt;=" &amp; DY$1, DataRegularSeason20242025!$E$3:$E$1315, $A6)</f>
        <v>54</v>
      </c>
      <c r="DZ6">
        <f>SUMIFS(DataRegularSeason20242025!$AA$3:$AA$1315,DataRegularSeason20242025!$B$3:$B$1315, "&lt;=" &amp; DZ$1, DataRegularSeason20242025!$D$3:$D$1315, $A6)+SUMIFS(DataRegularSeason20242025!$AB$3:$AB$1315,DataRegularSeason20242025!$B$3:$B$1315, "&lt;=" &amp; DZ$1, DataRegularSeason20242025!$E$3:$E$1315, $A6)</f>
        <v>54</v>
      </c>
      <c r="EA6">
        <f>SUMIFS(DataRegularSeason20242025!$AA$3:$AA$1315,DataRegularSeason20242025!$B$3:$B$1315, "&lt;=" &amp; EA$1, DataRegularSeason20242025!$D$3:$D$1315, $A6)+SUMIFS(DataRegularSeason20242025!$AB$3:$AB$1315,DataRegularSeason20242025!$B$3:$B$1315, "&lt;=" &amp; EA$1, DataRegularSeason20242025!$E$3:$E$1315, $A6)</f>
        <v>54</v>
      </c>
      <c r="EB6">
        <f>SUMIFS(DataRegularSeason20242025!$AA$3:$AA$1315,DataRegularSeason20242025!$B$3:$B$1315, "&lt;=" &amp; EB$1, DataRegularSeason20242025!$D$3:$D$1315, $A6)+SUMIFS(DataRegularSeason20242025!$AB$3:$AB$1315,DataRegularSeason20242025!$B$3:$B$1315, "&lt;=" &amp; EB$1, DataRegularSeason20242025!$E$3:$E$1315, $A6)</f>
        <v>54</v>
      </c>
      <c r="EC6">
        <f>SUMIFS(DataRegularSeason20242025!$AA$3:$AA$1315,DataRegularSeason20242025!$B$3:$B$1315, "&lt;=" &amp; EC$1, DataRegularSeason20242025!$D$3:$D$1315, $A6)+SUMIFS(DataRegularSeason20242025!$AB$3:$AB$1315,DataRegularSeason20242025!$B$3:$B$1315, "&lt;=" &amp; EC$1, DataRegularSeason20242025!$E$3:$E$1315, $A6)</f>
        <v>54</v>
      </c>
      <c r="ED6">
        <f>SUMIFS(DataRegularSeason20242025!$AA$3:$AA$1315,DataRegularSeason20242025!$B$3:$B$1315, "&lt;=" &amp; ED$1, DataRegularSeason20242025!$D$3:$D$1315, $A6)+SUMIFS(DataRegularSeason20242025!$AB$3:$AB$1315,DataRegularSeason20242025!$B$3:$B$1315, "&lt;=" &amp; ED$1, DataRegularSeason20242025!$E$3:$E$1315, $A6)</f>
        <v>54</v>
      </c>
      <c r="EE6">
        <f>SUMIFS(DataRegularSeason20242025!$AA$3:$AA$1315,DataRegularSeason20242025!$B$3:$B$1315, "&lt;=" &amp; EE$1, DataRegularSeason20242025!$D$3:$D$1315, $A6)+SUMIFS(DataRegularSeason20242025!$AB$3:$AB$1315,DataRegularSeason20242025!$B$3:$B$1315, "&lt;=" &amp; EE$1, DataRegularSeason20242025!$E$3:$E$1315, $A6)</f>
        <v>54</v>
      </c>
      <c r="EF6">
        <f>SUMIFS(DataRegularSeason20242025!$AA$3:$AA$1315,DataRegularSeason20242025!$B$3:$B$1315, "&lt;=" &amp; EF$1, DataRegularSeason20242025!$D$3:$D$1315, $A6)+SUMIFS(DataRegularSeason20242025!$AB$3:$AB$1315,DataRegularSeason20242025!$B$3:$B$1315, "&lt;=" &amp; EF$1, DataRegularSeason20242025!$E$3:$E$1315, $A6)</f>
        <v>54</v>
      </c>
      <c r="EG6">
        <f>SUMIFS(DataRegularSeason20242025!$AA$3:$AA$1315,DataRegularSeason20242025!$B$3:$B$1315, "&lt;=" &amp; EG$1, DataRegularSeason20242025!$D$3:$D$1315, $A6)+SUMIFS(DataRegularSeason20242025!$AB$3:$AB$1315,DataRegularSeason20242025!$B$3:$B$1315, "&lt;=" &amp; EG$1, DataRegularSeason20242025!$E$3:$E$1315, $A6)</f>
        <v>54</v>
      </c>
      <c r="EH6">
        <f>SUMIFS(DataRegularSeason20242025!$AA$3:$AA$1315,DataRegularSeason20242025!$B$3:$B$1315, "&lt;=" &amp; EH$1, DataRegularSeason20242025!$D$3:$D$1315, $A6)+SUMIFS(DataRegularSeason20242025!$AB$3:$AB$1315,DataRegularSeason20242025!$B$3:$B$1315, "&lt;=" &amp; EH$1, DataRegularSeason20242025!$E$3:$E$1315, $A6)</f>
        <v>54</v>
      </c>
      <c r="EI6">
        <f>SUMIFS(DataRegularSeason20242025!$AA$3:$AA$1315,DataRegularSeason20242025!$B$3:$B$1315, "&lt;=" &amp; EI$1, DataRegularSeason20242025!$D$3:$D$1315, $A6)+SUMIFS(DataRegularSeason20242025!$AB$3:$AB$1315,DataRegularSeason20242025!$B$3:$B$1315, "&lt;=" &amp; EI$1, DataRegularSeason20242025!$E$3:$E$1315, $A6)</f>
        <v>54</v>
      </c>
      <c r="EJ6">
        <f>SUMIFS(DataRegularSeason20242025!$AA$3:$AA$1315,DataRegularSeason20242025!$B$3:$B$1315, "&lt;=" &amp; EJ$1, DataRegularSeason20242025!$D$3:$D$1315, $A6)+SUMIFS(DataRegularSeason20242025!$AB$3:$AB$1315,DataRegularSeason20242025!$B$3:$B$1315, "&lt;=" &amp; EJ$1, DataRegularSeason20242025!$E$3:$E$1315, $A6)</f>
        <v>54</v>
      </c>
      <c r="EK6">
        <f>SUMIFS(DataRegularSeason20242025!$AA$3:$AA$1315,DataRegularSeason20242025!$B$3:$B$1315, "&lt;=" &amp; EK$1, DataRegularSeason20242025!$D$3:$D$1315, $A6)+SUMIFS(DataRegularSeason20242025!$AB$3:$AB$1315,DataRegularSeason20242025!$B$3:$B$1315, "&lt;=" &amp; EK$1, DataRegularSeason20242025!$E$3:$E$1315, $A6)</f>
        <v>54</v>
      </c>
      <c r="EL6">
        <f>SUMIFS(DataRegularSeason20242025!$AA$3:$AA$1315,DataRegularSeason20242025!$B$3:$B$1315, "&lt;=" &amp; EL$1, DataRegularSeason20242025!$D$3:$D$1315, $A6)+SUMIFS(DataRegularSeason20242025!$AB$3:$AB$1315,DataRegularSeason20242025!$B$3:$B$1315, "&lt;=" &amp; EL$1, DataRegularSeason20242025!$E$3:$E$1315, $A6)</f>
        <v>54</v>
      </c>
      <c r="EM6">
        <f>SUMIFS(DataRegularSeason20242025!$AA$3:$AA$1315,DataRegularSeason20242025!$B$3:$B$1315, "&lt;=" &amp; EM$1, DataRegularSeason20242025!$D$3:$D$1315, $A6)+SUMIFS(DataRegularSeason20242025!$AB$3:$AB$1315,DataRegularSeason20242025!$B$3:$B$1315, "&lt;=" &amp; EM$1, DataRegularSeason20242025!$E$3:$E$1315, $A6)</f>
        <v>54</v>
      </c>
      <c r="EN6">
        <f>SUMIFS(DataRegularSeason20242025!$AA$3:$AA$1315,DataRegularSeason20242025!$B$3:$B$1315, "&lt;=" &amp; EN$1, DataRegularSeason20242025!$D$3:$D$1315, $A6)+SUMIFS(DataRegularSeason20242025!$AB$3:$AB$1315,DataRegularSeason20242025!$B$3:$B$1315, "&lt;=" &amp; EN$1, DataRegularSeason20242025!$E$3:$E$1315, $A6)</f>
        <v>54</v>
      </c>
      <c r="EO6">
        <f>SUMIFS(DataRegularSeason20242025!$AA$3:$AA$1315,DataRegularSeason20242025!$B$3:$B$1315, "&lt;=" &amp; EO$1, DataRegularSeason20242025!$D$3:$D$1315, $A6)+SUMIFS(DataRegularSeason20242025!$AB$3:$AB$1315,DataRegularSeason20242025!$B$3:$B$1315, "&lt;=" &amp; EO$1, DataRegularSeason20242025!$E$3:$E$1315, $A6)</f>
        <v>54</v>
      </c>
      <c r="EP6">
        <f>SUMIFS(DataRegularSeason20242025!$AA$3:$AA$1315,DataRegularSeason20242025!$B$3:$B$1315, "&lt;=" &amp; EP$1, DataRegularSeason20242025!$D$3:$D$1315, $A6)+SUMIFS(DataRegularSeason20242025!$AB$3:$AB$1315,DataRegularSeason20242025!$B$3:$B$1315, "&lt;=" &amp; EP$1, DataRegularSeason20242025!$E$3:$E$1315, $A6)</f>
        <v>54</v>
      </c>
      <c r="EQ6">
        <f>SUMIFS(DataRegularSeason20242025!$AA$3:$AA$1315,DataRegularSeason20242025!$B$3:$B$1315, "&lt;=" &amp; EQ$1, DataRegularSeason20242025!$D$3:$D$1315, $A6)+SUMIFS(DataRegularSeason20242025!$AB$3:$AB$1315,DataRegularSeason20242025!$B$3:$B$1315, "&lt;=" &amp; EQ$1, DataRegularSeason20242025!$E$3:$E$1315, $A6)</f>
        <v>54</v>
      </c>
      <c r="ER6">
        <f>SUMIFS(DataRegularSeason20242025!$AA$3:$AA$1315,DataRegularSeason20242025!$B$3:$B$1315, "&lt;=" &amp; ER$1, DataRegularSeason20242025!$D$3:$D$1315, $A6)+SUMIFS(DataRegularSeason20242025!$AB$3:$AB$1315,DataRegularSeason20242025!$B$3:$B$1315, "&lt;=" &amp; ER$1, DataRegularSeason20242025!$E$3:$E$1315, $A6)</f>
        <v>54</v>
      </c>
      <c r="ES6">
        <f>SUMIFS(DataRegularSeason20242025!$AA$3:$AA$1315,DataRegularSeason20242025!$B$3:$B$1315, "&lt;=" &amp; ES$1, DataRegularSeason20242025!$D$3:$D$1315, $A6)+SUMIFS(DataRegularSeason20242025!$AB$3:$AB$1315,DataRegularSeason20242025!$B$3:$B$1315, "&lt;=" &amp; ES$1, DataRegularSeason20242025!$E$3:$E$1315, $A6)</f>
        <v>54</v>
      </c>
      <c r="ET6">
        <f>SUMIFS(DataRegularSeason20242025!$AA$3:$AA$1315,DataRegularSeason20242025!$B$3:$B$1315, "&lt;=" &amp; ET$1, DataRegularSeason20242025!$D$3:$D$1315, $A6)+SUMIFS(DataRegularSeason20242025!$AB$3:$AB$1315,DataRegularSeason20242025!$B$3:$B$1315, "&lt;=" &amp; ET$1, DataRegularSeason20242025!$E$3:$E$1315, $A6)</f>
        <v>54</v>
      </c>
      <c r="EU6">
        <f>SUMIFS(DataRegularSeason20242025!$AA$3:$AA$1315,DataRegularSeason20242025!$B$3:$B$1315, "&lt;=" &amp; EU$1, DataRegularSeason20242025!$D$3:$D$1315, $A6)+SUMIFS(DataRegularSeason20242025!$AB$3:$AB$1315,DataRegularSeason20242025!$B$3:$B$1315, "&lt;=" &amp; EU$1, DataRegularSeason20242025!$E$3:$E$1315, $A6)</f>
        <v>54</v>
      </c>
      <c r="EV6">
        <f>SUMIFS(DataRegularSeason20242025!$AA$3:$AA$1315,DataRegularSeason20242025!$B$3:$B$1315, "&lt;=" &amp; EV$1, DataRegularSeason20242025!$D$3:$D$1315, $A6)+SUMIFS(DataRegularSeason20242025!$AB$3:$AB$1315,DataRegularSeason20242025!$B$3:$B$1315, "&lt;=" &amp; EV$1, DataRegularSeason20242025!$E$3:$E$1315, $A6)</f>
        <v>54</v>
      </c>
      <c r="EW6">
        <f>SUMIFS(DataRegularSeason20242025!$AA$3:$AA$1315,DataRegularSeason20242025!$B$3:$B$1315, "&lt;=" &amp; EW$1, DataRegularSeason20242025!$D$3:$D$1315, $A6)+SUMIFS(DataRegularSeason20242025!$AB$3:$AB$1315,DataRegularSeason20242025!$B$3:$B$1315, "&lt;=" &amp; EW$1, DataRegularSeason20242025!$E$3:$E$1315, $A6)</f>
        <v>54</v>
      </c>
      <c r="EX6">
        <f>SUMIFS(DataRegularSeason20242025!$AA$3:$AA$1315,DataRegularSeason20242025!$B$3:$B$1315, "&lt;=" &amp; EX$1, DataRegularSeason20242025!$D$3:$D$1315, $A6)+SUMIFS(DataRegularSeason20242025!$AB$3:$AB$1315,DataRegularSeason20242025!$B$3:$B$1315, "&lt;=" &amp; EX$1, DataRegularSeason20242025!$E$3:$E$1315, $A6)</f>
        <v>54</v>
      </c>
      <c r="EY6">
        <f>SUMIFS(DataRegularSeason20242025!$AA$3:$AA$1315,DataRegularSeason20242025!$B$3:$B$1315, "&lt;=" &amp; EY$1, DataRegularSeason20242025!$D$3:$D$1315, $A6)+SUMIFS(DataRegularSeason20242025!$AB$3:$AB$1315,DataRegularSeason20242025!$B$3:$B$1315, "&lt;=" &amp; EY$1, DataRegularSeason20242025!$E$3:$E$1315, $A6)</f>
        <v>54</v>
      </c>
      <c r="EZ6">
        <f>SUMIFS(DataRegularSeason20242025!$AA$3:$AA$1315,DataRegularSeason20242025!$B$3:$B$1315, "&lt;=" &amp; EZ$1, DataRegularSeason20242025!$D$3:$D$1315, $A6)+SUMIFS(DataRegularSeason20242025!$AB$3:$AB$1315,DataRegularSeason20242025!$B$3:$B$1315, "&lt;=" &amp; EZ$1, DataRegularSeason20242025!$E$3:$E$1315, $A6)</f>
        <v>54</v>
      </c>
      <c r="FA6">
        <f>SUMIFS(DataRegularSeason20242025!$AA$3:$AA$1315,DataRegularSeason20242025!$B$3:$B$1315, "&lt;=" &amp; FA$1, DataRegularSeason20242025!$D$3:$D$1315, $A6)+SUMIFS(DataRegularSeason20242025!$AB$3:$AB$1315,DataRegularSeason20242025!$B$3:$B$1315, "&lt;=" &amp; FA$1, DataRegularSeason20242025!$E$3:$E$1315, $A6)</f>
        <v>54</v>
      </c>
      <c r="FB6">
        <f>SUMIFS(DataRegularSeason20242025!$AA$3:$AA$1315,DataRegularSeason20242025!$B$3:$B$1315, "&lt;=" &amp; FB$1, DataRegularSeason20242025!$D$3:$D$1315, $A6)+SUMIFS(DataRegularSeason20242025!$AB$3:$AB$1315,DataRegularSeason20242025!$B$3:$B$1315, "&lt;=" &amp; FB$1, DataRegularSeason20242025!$E$3:$E$1315, $A6)</f>
        <v>54</v>
      </c>
      <c r="FC6">
        <f>SUMIFS(DataRegularSeason20242025!$AA$3:$AA$1315,DataRegularSeason20242025!$B$3:$B$1315, "&lt;=" &amp; FC$1, DataRegularSeason20242025!$D$3:$D$1315, $A6)+SUMIFS(DataRegularSeason20242025!$AB$3:$AB$1315,DataRegularSeason20242025!$B$3:$B$1315, "&lt;=" &amp; FC$1, DataRegularSeason20242025!$E$3:$E$1315, $A6)</f>
        <v>54</v>
      </c>
      <c r="FD6">
        <f>SUMIFS(DataRegularSeason20242025!$AA$3:$AA$1315,DataRegularSeason20242025!$B$3:$B$1315, "&lt;=" &amp; FD$1, DataRegularSeason20242025!$D$3:$D$1315, $A6)+SUMIFS(DataRegularSeason20242025!$AB$3:$AB$1315,DataRegularSeason20242025!$B$3:$B$1315, "&lt;=" &amp; FD$1, DataRegularSeason20242025!$E$3:$E$1315, $A6)</f>
        <v>54</v>
      </c>
      <c r="FE6">
        <f>SUMIFS(DataRegularSeason20242025!$AA$3:$AA$1315,DataRegularSeason20242025!$B$3:$B$1315, "&lt;=" &amp; FE$1, DataRegularSeason20242025!$D$3:$D$1315, $A6)+SUMIFS(DataRegularSeason20242025!$AB$3:$AB$1315,DataRegularSeason20242025!$B$3:$B$1315, "&lt;=" &amp; FE$1, DataRegularSeason20242025!$E$3:$E$1315, $A6)</f>
        <v>54</v>
      </c>
      <c r="FF6">
        <f>SUMIFS(DataRegularSeason20242025!$AA$3:$AA$1315,DataRegularSeason20242025!$B$3:$B$1315, "&lt;=" &amp; FF$1, DataRegularSeason20242025!$D$3:$D$1315, $A6)+SUMIFS(DataRegularSeason20242025!$AB$3:$AB$1315,DataRegularSeason20242025!$B$3:$B$1315, "&lt;=" &amp; FF$1, DataRegularSeason20242025!$E$3:$E$1315, $A6)</f>
        <v>54</v>
      </c>
      <c r="FG6">
        <f>SUMIFS(DataRegularSeason20242025!$AA$3:$AA$1315,DataRegularSeason20242025!$B$3:$B$1315, "&lt;=" &amp; FG$1, DataRegularSeason20242025!$D$3:$D$1315, $A6)+SUMIFS(DataRegularSeason20242025!$AB$3:$AB$1315,DataRegularSeason20242025!$B$3:$B$1315, "&lt;=" &amp; FG$1, DataRegularSeason20242025!$E$3:$E$1315, $A6)</f>
        <v>54</v>
      </c>
      <c r="FH6">
        <f>SUMIFS(DataRegularSeason20242025!$AA$3:$AA$1315,DataRegularSeason20242025!$B$3:$B$1315, "&lt;=" &amp; FH$1, DataRegularSeason20242025!$D$3:$D$1315, $A6)+SUMIFS(DataRegularSeason20242025!$AB$3:$AB$1315,DataRegularSeason20242025!$B$3:$B$1315, "&lt;=" &amp; FH$1, DataRegularSeason20242025!$E$3:$E$1315, $A6)</f>
        <v>54</v>
      </c>
      <c r="FI6">
        <f>SUMIFS(DataRegularSeason20242025!$AA$3:$AA$1315,DataRegularSeason20242025!$B$3:$B$1315, "&lt;=" &amp; FI$1, DataRegularSeason20242025!$D$3:$D$1315, $A6)+SUMIFS(DataRegularSeason20242025!$AB$3:$AB$1315,DataRegularSeason20242025!$B$3:$B$1315, "&lt;=" &amp; FI$1, DataRegularSeason20242025!$E$3:$E$1315, $A6)</f>
        <v>54</v>
      </c>
      <c r="FJ6">
        <f>SUMIFS(DataRegularSeason20242025!$AA$3:$AA$1315,DataRegularSeason20242025!$B$3:$B$1315, "&lt;=" &amp; FJ$1, DataRegularSeason20242025!$D$3:$D$1315, $A6)+SUMIFS(DataRegularSeason20242025!$AB$3:$AB$1315,DataRegularSeason20242025!$B$3:$B$1315, "&lt;=" &amp; FJ$1, DataRegularSeason20242025!$E$3:$E$1315, $A6)</f>
        <v>54</v>
      </c>
      <c r="FK6">
        <f>SUMIFS(DataRegularSeason20242025!$AA$3:$AA$1315,DataRegularSeason20242025!$B$3:$B$1315, "&lt;=" &amp; FK$1, DataRegularSeason20242025!$D$3:$D$1315, $A6)+SUMIFS(DataRegularSeason20242025!$AB$3:$AB$1315,DataRegularSeason20242025!$B$3:$B$1315, "&lt;=" &amp; FK$1, DataRegularSeason20242025!$E$3:$E$1315, $A6)</f>
        <v>54</v>
      </c>
      <c r="FL6">
        <f>SUMIFS(DataRegularSeason20242025!$AA$3:$AA$1315,DataRegularSeason20242025!$B$3:$B$1315, "&lt;=" &amp; FL$1, DataRegularSeason20242025!$D$3:$D$1315, $A6)+SUMIFS(DataRegularSeason20242025!$AB$3:$AB$1315,DataRegularSeason20242025!$B$3:$B$1315, "&lt;=" &amp; FL$1, DataRegularSeason20242025!$E$3:$E$1315, $A6)</f>
        <v>54</v>
      </c>
      <c r="FM6">
        <f>SUMIFS(DataRegularSeason20242025!$AA$3:$AA$1315,DataRegularSeason20242025!$B$3:$B$1315, "&lt;=" &amp; FM$1, DataRegularSeason20242025!$D$3:$D$1315, $A6)+SUMIFS(DataRegularSeason20242025!$AB$3:$AB$1315,DataRegularSeason20242025!$B$3:$B$1315, "&lt;=" &amp; FM$1, DataRegularSeason20242025!$E$3:$E$1315, $A6)</f>
        <v>54</v>
      </c>
      <c r="FN6">
        <f>SUMIFS(DataRegularSeason20242025!$AA$3:$AA$1315,DataRegularSeason20242025!$B$3:$B$1315, "&lt;=" &amp; FN$1, DataRegularSeason20242025!$D$3:$D$1315, $A6)+SUMIFS(DataRegularSeason20242025!$AB$3:$AB$1315,DataRegularSeason20242025!$B$3:$B$1315, "&lt;=" &amp; FN$1, DataRegularSeason20242025!$E$3:$E$1315, $A6)</f>
        <v>54</v>
      </c>
      <c r="FO6">
        <f>SUMIFS(DataRegularSeason20242025!$AA$3:$AA$1315,DataRegularSeason20242025!$B$3:$B$1315, "&lt;=" &amp; FO$1, DataRegularSeason20242025!$D$3:$D$1315, $A6)+SUMIFS(DataRegularSeason20242025!$AB$3:$AB$1315,DataRegularSeason20242025!$B$3:$B$1315, "&lt;=" &amp; FO$1, DataRegularSeason20242025!$E$3:$E$1315, $A6)</f>
        <v>54</v>
      </c>
      <c r="FP6">
        <f>SUMIFS(DataRegularSeason20242025!$AA$3:$AA$1315,DataRegularSeason20242025!$B$3:$B$1315, "&lt;=" &amp; FP$1, DataRegularSeason20242025!$D$3:$D$1315, $A6)+SUMIFS(DataRegularSeason20242025!$AB$3:$AB$1315,DataRegularSeason20242025!$B$3:$B$1315, "&lt;=" &amp; FP$1, DataRegularSeason20242025!$E$3:$E$1315, $A6)</f>
        <v>54</v>
      </c>
      <c r="FQ6">
        <f>SUMIFS(DataRegularSeason20242025!$AA$3:$AA$1315,DataRegularSeason20242025!$B$3:$B$1315, "&lt;=" &amp; FQ$1, DataRegularSeason20242025!$D$3:$D$1315, $A6)+SUMIFS(DataRegularSeason20242025!$AB$3:$AB$1315,DataRegularSeason20242025!$B$3:$B$1315, "&lt;=" &amp; FQ$1, DataRegularSeason20242025!$E$3:$E$1315, $A6)</f>
        <v>54</v>
      </c>
      <c r="FR6">
        <f>SUMIFS(DataRegularSeason20242025!$AA$3:$AA$1315,DataRegularSeason20242025!$B$3:$B$1315, "&lt;=" &amp; FR$1, DataRegularSeason20242025!$D$3:$D$1315, $A6)+SUMIFS(DataRegularSeason20242025!$AB$3:$AB$1315,DataRegularSeason20242025!$B$3:$B$1315, "&lt;=" &amp; FR$1, DataRegularSeason20242025!$E$3:$E$1315, $A6)</f>
        <v>54</v>
      </c>
      <c r="FS6">
        <f>SUMIFS(DataRegularSeason20242025!$AA$3:$AA$1315,DataRegularSeason20242025!$B$3:$B$1315, "&lt;=" &amp; FS$1, DataRegularSeason20242025!$D$3:$D$1315, $A6)+SUMIFS(DataRegularSeason20242025!$AB$3:$AB$1315,DataRegularSeason20242025!$B$3:$B$1315, "&lt;=" &amp; FS$1, DataRegularSeason20242025!$E$3:$E$1315, $A6)</f>
        <v>54</v>
      </c>
      <c r="FT6">
        <f>SUMIFS(DataRegularSeason20242025!$AA$3:$AA$1315,DataRegularSeason20242025!$B$3:$B$1315, "&lt;=" &amp; FT$1, DataRegularSeason20242025!$D$3:$D$1315, $A6)+SUMIFS(DataRegularSeason20242025!$AB$3:$AB$1315,DataRegularSeason20242025!$B$3:$B$1315, "&lt;=" &amp; FT$1, DataRegularSeason20242025!$E$3:$E$1315, $A6)</f>
        <v>54</v>
      </c>
      <c r="FU6">
        <f>SUMIFS(DataRegularSeason20242025!$AA$3:$AA$1315,DataRegularSeason20242025!$B$3:$B$1315, "&lt;=" &amp; FU$1, DataRegularSeason20242025!$D$3:$D$1315, $A6)+SUMIFS(DataRegularSeason20242025!$AB$3:$AB$1315,DataRegularSeason20242025!$B$3:$B$1315, "&lt;=" &amp; FU$1, DataRegularSeason20242025!$E$3:$E$1315, $A6)</f>
        <v>54</v>
      </c>
      <c r="FV6">
        <f>SUMIFS(DataRegularSeason20242025!$AA$3:$AA$1315,DataRegularSeason20242025!$B$3:$B$1315, "&lt;=" &amp; FV$1, DataRegularSeason20242025!$D$3:$D$1315, $A6)+SUMIFS(DataRegularSeason20242025!$AB$3:$AB$1315,DataRegularSeason20242025!$B$3:$B$1315, "&lt;=" &amp; FV$1, DataRegularSeason20242025!$E$3:$E$1315, $A6)</f>
        <v>54</v>
      </c>
      <c r="FW6">
        <f>SUMIFS(DataRegularSeason20242025!$AA$3:$AA$1315,DataRegularSeason20242025!$B$3:$B$1315, "&lt;=" &amp; FW$1, DataRegularSeason20242025!$D$3:$D$1315, $A6)+SUMIFS(DataRegularSeason20242025!$AB$3:$AB$1315,DataRegularSeason20242025!$B$3:$B$1315, "&lt;=" &amp; FW$1, DataRegularSeason20242025!$E$3:$E$1315, $A6)</f>
        <v>54</v>
      </c>
      <c r="FX6">
        <f>SUMIFS(DataRegularSeason20242025!$AA$3:$AA$1315,DataRegularSeason20242025!$B$3:$B$1315, "&lt;=" &amp; FX$1, DataRegularSeason20242025!$D$3:$D$1315, $A6)+SUMIFS(DataRegularSeason20242025!$AB$3:$AB$1315,DataRegularSeason20242025!$B$3:$B$1315, "&lt;=" &amp; FX$1, DataRegularSeason20242025!$E$3:$E$1315, $A6)</f>
        <v>54</v>
      </c>
      <c r="FY6">
        <f>SUMIFS(DataRegularSeason20242025!$AA$3:$AA$1315,DataRegularSeason20242025!$B$3:$B$1315, "&lt;=" &amp; FY$1, DataRegularSeason20242025!$D$3:$D$1315, $A6)+SUMIFS(DataRegularSeason20242025!$AB$3:$AB$1315,DataRegularSeason20242025!$B$3:$B$1315, "&lt;=" &amp; FY$1, DataRegularSeason20242025!$E$3:$E$1315, $A6)</f>
        <v>54</v>
      </c>
      <c r="FZ6">
        <f>SUMIFS(DataRegularSeason20242025!$AA$3:$AA$1315,DataRegularSeason20242025!$B$3:$B$1315, "&lt;=" &amp; FZ$1, DataRegularSeason20242025!$D$3:$D$1315, $A6)+SUMIFS(DataRegularSeason20242025!$AB$3:$AB$1315,DataRegularSeason20242025!$B$3:$B$1315, "&lt;=" &amp; FZ$1, DataRegularSeason20242025!$E$3:$E$1315, $A6)</f>
        <v>54</v>
      </c>
      <c r="GA6">
        <f>SUMIFS(DataRegularSeason20242025!$AA$3:$AA$1315,DataRegularSeason20242025!$B$3:$B$1315, "&lt;=" &amp; GA$1, DataRegularSeason20242025!$D$3:$D$1315, $A6)+SUMIFS(DataRegularSeason20242025!$AB$3:$AB$1315,DataRegularSeason20242025!$B$3:$B$1315, "&lt;=" &amp; GA$1, DataRegularSeason20242025!$E$3:$E$1315, $A6)</f>
        <v>54</v>
      </c>
      <c r="GB6">
        <f>SUMIFS(DataRegularSeason20242025!$AA$3:$AA$1315,DataRegularSeason20242025!$B$3:$B$1315, "&lt;=" &amp; GB$1, DataRegularSeason20242025!$D$3:$D$1315, $A6)+SUMIFS(DataRegularSeason20242025!$AB$3:$AB$1315,DataRegularSeason20242025!$B$3:$B$1315, "&lt;=" &amp; GB$1, DataRegularSeason20242025!$E$3:$E$1315, $A6)</f>
        <v>54</v>
      </c>
      <c r="GC6">
        <f>SUMIFS(DataRegularSeason20242025!$AA$3:$AA$1315,DataRegularSeason20242025!$B$3:$B$1315, "&lt;=" &amp; GC$1, DataRegularSeason20242025!$D$3:$D$1315, $A6)+SUMIFS(DataRegularSeason20242025!$AB$3:$AB$1315,DataRegularSeason20242025!$B$3:$B$1315, "&lt;=" &amp; GC$1, DataRegularSeason20242025!$E$3:$E$1315, $A6)</f>
        <v>54</v>
      </c>
      <c r="GD6">
        <f>SUMIFS(DataRegularSeason20242025!$AA$3:$AA$1315,DataRegularSeason20242025!$B$3:$B$1315, "&lt;=" &amp; GD$1, DataRegularSeason20242025!$D$3:$D$1315, $A6)+SUMIFS(DataRegularSeason20242025!$AB$3:$AB$1315,DataRegularSeason20242025!$B$3:$B$1315, "&lt;=" &amp; GD$1, DataRegularSeason20242025!$E$3:$E$1315, $A6)</f>
        <v>54</v>
      </c>
      <c r="GE6">
        <f>SUMIFS(DataRegularSeason20242025!$AA$3:$AA$1315,DataRegularSeason20242025!$B$3:$B$1315, "&lt;=" &amp; GE$1, DataRegularSeason20242025!$D$3:$D$1315, $A6)+SUMIFS(DataRegularSeason20242025!$AB$3:$AB$1315,DataRegularSeason20242025!$B$3:$B$1315, "&lt;=" &amp; GE$1, DataRegularSeason20242025!$E$3:$E$1315, $A6)</f>
        <v>54</v>
      </c>
      <c r="GF6">
        <f>SUMIFS(DataRegularSeason20242025!$AA$3:$AA$1315,DataRegularSeason20242025!$B$3:$B$1315, "&lt;=" &amp; GF$1, DataRegularSeason20242025!$D$3:$D$1315, $A6)+SUMIFS(DataRegularSeason20242025!$AB$3:$AB$1315,DataRegularSeason20242025!$B$3:$B$1315, "&lt;=" &amp; GF$1, DataRegularSeason20242025!$E$3:$E$1315, $A6)</f>
        <v>54</v>
      </c>
      <c r="GG6">
        <f>SUMIFS(DataRegularSeason20242025!$AA$3:$AA$1315,DataRegularSeason20242025!$B$3:$B$1315, "&lt;=" &amp; GG$1, DataRegularSeason20242025!$D$3:$D$1315, $A6)+SUMIFS(DataRegularSeason20242025!$AB$3:$AB$1315,DataRegularSeason20242025!$B$3:$B$1315, "&lt;=" &amp; GG$1, DataRegularSeason20242025!$E$3:$E$1315, $A6)</f>
        <v>54</v>
      </c>
      <c r="GH6">
        <f>SUMIFS(DataRegularSeason20242025!$AA$3:$AA$1315,DataRegularSeason20242025!$B$3:$B$1315, "&lt;=" &amp; GH$1, DataRegularSeason20242025!$D$3:$D$1315, $A6)+SUMIFS(DataRegularSeason20242025!$AB$3:$AB$1315,DataRegularSeason20242025!$B$3:$B$1315, "&lt;=" &amp; GH$1, DataRegularSeason20242025!$E$3:$E$1315, $A6)</f>
        <v>54</v>
      </c>
      <c r="GI6">
        <f>SUMIFS(DataRegularSeason20242025!$AA$3:$AA$1315,DataRegularSeason20242025!$B$3:$B$1315, "&lt;=" &amp; GI$1, DataRegularSeason20242025!$D$3:$D$1315, $A6)+SUMIFS(DataRegularSeason20242025!$AB$3:$AB$1315,DataRegularSeason20242025!$B$3:$B$1315, "&lt;=" &amp; GI$1, DataRegularSeason20242025!$E$3:$E$1315, $A6)</f>
        <v>54</v>
      </c>
      <c r="GJ6">
        <f>SUMIFS(DataRegularSeason20242025!$AA$3:$AA$1315,DataRegularSeason20242025!$B$3:$B$1315, "&lt;=" &amp; GJ$1, DataRegularSeason20242025!$D$3:$D$1315, $A6)+SUMIFS(DataRegularSeason20242025!$AB$3:$AB$1315,DataRegularSeason20242025!$B$3:$B$1315, "&lt;=" &amp; GJ$1, DataRegularSeason20242025!$E$3:$E$1315, $A6)</f>
        <v>54</v>
      </c>
      <c r="GK6">
        <f>SUMIFS(DataRegularSeason20242025!$AA$3:$AA$1315,DataRegularSeason20242025!$B$3:$B$1315, "&lt;=" &amp; GK$1, DataRegularSeason20242025!$D$3:$D$1315, $A6)+SUMIFS(DataRegularSeason20242025!$AB$3:$AB$1315,DataRegularSeason20242025!$B$3:$B$1315, "&lt;=" &amp; GK$1, DataRegularSeason20242025!$E$3:$E$1315, $A6)</f>
        <v>54</v>
      </c>
      <c r="GL6">
        <f>SUMIFS(DataRegularSeason20242025!$AA$3:$AA$1315,DataRegularSeason20242025!$B$3:$B$1315, "&lt;=" &amp; GL$1, DataRegularSeason20242025!$D$3:$D$1315, $A6)+SUMIFS(DataRegularSeason20242025!$AB$3:$AB$1315,DataRegularSeason20242025!$B$3:$B$1315, "&lt;=" &amp; GL$1, DataRegularSeason20242025!$E$3:$E$1315, $A6)</f>
        <v>54</v>
      </c>
      <c r="GM6">
        <f>SUMIFS(DataRegularSeason20242025!$AA$3:$AA$1315,DataRegularSeason20242025!$B$3:$B$1315, "&lt;=" &amp; GM$1, DataRegularSeason20242025!$D$3:$D$1315, $A6)+SUMIFS(DataRegularSeason20242025!$AB$3:$AB$1315,DataRegularSeason20242025!$B$3:$B$1315, "&lt;=" &amp; GM$1, DataRegularSeason20242025!$E$3:$E$1315, $A6)</f>
        <v>54</v>
      </c>
      <c r="GN6">
        <f>SUMIFS(DataRegularSeason20242025!$AA$3:$AA$1315,DataRegularSeason20242025!$B$3:$B$1315, "&lt;=" &amp; GN$1, DataRegularSeason20242025!$D$3:$D$1315, $A6)+SUMIFS(DataRegularSeason20242025!$AB$3:$AB$1315,DataRegularSeason20242025!$B$3:$B$1315, "&lt;=" &amp; GN$1, DataRegularSeason20242025!$E$3:$E$1315, $A6)</f>
        <v>54</v>
      </c>
      <c r="GO6">
        <f>SUMIFS(DataRegularSeason20242025!$AA$3:$AA$1315,DataRegularSeason20242025!$B$3:$B$1315, "&lt;=" &amp; GO$1, DataRegularSeason20242025!$D$3:$D$1315, $A6)+SUMIFS(DataRegularSeason20242025!$AB$3:$AB$1315,DataRegularSeason20242025!$B$3:$B$1315, "&lt;=" &amp; GO$1, DataRegularSeason20242025!$E$3:$E$1315, $A6)</f>
        <v>54</v>
      </c>
      <c r="GP6">
        <f>SUMIFS(DataRegularSeason20242025!$AA$3:$AA$1315,DataRegularSeason20242025!$B$3:$B$1315, "&lt;=" &amp; GP$1, DataRegularSeason20242025!$D$3:$D$1315, $A6)+SUMIFS(DataRegularSeason20242025!$AB$3:$AB$1315,DataRegularSeason20242025!$B$3:$B$1315, "&lt;=" &amp; GP$1, DataRegularSeason20242025!$E$3:$E$1315, $A6)</f>
        <v>54</v>
      </c>
      <c r="GQ6">
        <f>SUMIFS(DataRegularSeason20242025!$AA$3:$AA$1315,DataRegularSeason20242025!$B$3:$B$1315, "&lt;=" &amp; GQ$1, DataRegularSeason20242025!$D$3:$D$1315, $A6)+SUMIFS(DataRegularSeason20242025!$AB$3:$AB$1315,DataRegularSeason20242025!$B$3:$B$1315, "&lt;=" &amp; GQ$1, DataRegularSeason20242025!$E$3:$E$1315, $A6)</f>
        <v>54</v>
      </c>
      <c r="GR6">
        <f>SUMIFS(DataRegularSeason20242025!$AA$3:$AA$1315,DataRegularSeason20242025!$B$3:$B$1315, "&lt;=" &amp; GR$1, DataRegularSeason20242025!$D$3:$D$1315, $A6)+SUMIFS(DataRegularSeason20242025!$AB$3:$AB$1315,DataRegularSeason20242025!$B$3:$B$1315, "&lt;=" &amp; GR$1, DataRegularSeason20242025!$E$3:$E$1315, $A6)</f>
        <v>54</v>
      </c>
      <c r="GS6">
        <f>SUMIFS(DataRegularSeason20242025!$AA$3:$AA$1315,DataRegularSeason20242025!$B$3:$B$1315, "&lt;=" &amp; GS$1, DataRegularSeason20242025!$D$3:$D$1315, $A6)+SUMIFS(DataRegularSeason20242025!$AB$3:$AB$1315,DataRegularSeason20242025!$B$3:$B$1315, "&lt;=" &amp; GS$1, DataRegularSeason20242025!$E$3:$E$1315, $A6)</f>
        <v>54</v>
      </c>
      <c r="GT6">
        <f>SUMIFS(DataRegularSeason20242025!$AA$3:$AA$1315,DataRegularSeason20242025!$B$3:$B$1315, "&lt;=" &amp; GT$1, DataRegularSeason20242025!$D$3:$D$1315, $A6)+SUMIFS(DataRegularSeason20242025!$AB$3:$AB$1315,DataRegularSeason20242025!$B$3:$B$1315, "&lt;=" &amp; GT$1, DataRegularSeason20242025!$E$3:$E$1315, $A6)</f>
        <v>54</v>
      </c>
      <c r="GU6">
        <f>SUMIFS(DataRegularSeason20242025!$AA$3:$AA$1315,DataRegularSeason20242025!$B$3:$B$1315, "&lt;=" &amp; GU$1, DataRegularSeason20242025!$D$3:$D$1315, $A6)+SUMIFS(DataRegularSeason20242025!$AB$3:$AB$1315,DataRegularSeason20242025!$B$3:$B$1315, "&lt;=" &amp; GU$1, DataRegularSeason20242025!$E$3:$E$1315, $A6)</f>
        <v>54</v>
      </c>
    </row>
    <row r="7" spans="1:275" x14ac:dyDescent="0.25">
      <c r="A7" t="s">
        <v>19</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53</v>
      </c>
      <c r="DY7">
        <f>SUMIFS(DataRegularSeason20242025!$AA$3:$AA$1315,DataRegularSeason20242025!$B$3:$B$1315, "&lt;=" &amp; DY$1, DataRegularSeason20242025!$D$3:$D$1315, $A7)+SUMIFS(DataRegularSeason20242025!$AB$3:$AB$1315,DataRegularSeason20242025!$B$3:$B$1315, "&lt;=" &amp; DY$1, DataRegularSeason20242025!$E$3:$E$1315, $A7)</f>
        <v>53</v>
      </c>
      <c r="DZ7">
        <f>SUMIFS(DataRegularSeason20242025!$AA$3:$AA$1315,DataRegularSeason20242025!$B$3:$B$1315, "&lt;=" &amp; DZ$1, DataRegularSeason20242025!$D$3:$D$1315, $A7)+SUMIFS(DataRegularSeason20242025!$AB$3:$AB$1315,DataRegularSeason20242025!$B$3:$B$1315, "&lt;=" &amp; DZ$1, DataRegularSeason20242025!$E$3:$E$1315, $A7)</f>
        <v>53</v>
      </c>
      <c r="EA7">
        <f>SUMIFS(DataRegularSeason20242025!$AA$3:$AA$1315,DataRegularSeason20242025!$B$3:$B$1315, "&lt;=" &amp; EA$1, DataRegularSeason20242025!$D$3:$D$1315, $A7)+SUMIFS(DataRegularSeason20242025!$AB$3:$AB$1315,DataRegularSeason20242025!$B$3:$B$1315, "&lt;=" &amp; EA$1, DataRegularSeason20242025!$E$3:$E$1315, $A7)</f>
        <v>53</v>
      </c>
      <c r="EB7">
        <f>SUMIFS(DataRegularSeason20242025!$AA$3:$AA$1315,DataRegularSeason20242025!$B$3:$B$1315, "&lt;=" &amp; EB$1, DataRegularSeason20242025!$D$3:$D$1315, $A7)+SUMIFS(DataRegularSeason20242025!$AB$3:$AB$1315,DataRegularSeason20242025!$B$3:$B$1315, "&lt;=" &amp; EB$1, DataRegularSeason20242025!$E$3:$E$1315, $A7)</f>
        <v>53</v>
      </c>
      <c r="EC7">
        <f>SUMIFS(DataRegularSeason20242025!$AA$3:$AA$1315,DataRegularSeason20242025!$B$3:$B$1315, "&lt;=" &amp; EC$1, DataRegularSeason20242025!$D$3:$D$1315, $A7)+SUMIFS(DataRegularSeason20242025!$AB$3:$AB$1315,DataRegularSeason20242025!$B$3:$B$1315, "&lt;=" &amp; EC$1, DataRegularSeason20242025!$E$3:$E$1315, $A7)</f>
        <v>53</v>
      </c>
      <c r="ED7">
        <f>SUMIFS(DataRegularSeason20242025!$AA$3:$AA$1315,DataRegularSeason20242025!$B$3:$B$1315, "&lt;=" &amp; ED$1, DataRegularSeason20242025!$D$3:$D$1315, $A7)+SUMIFS(DataRegularSeason20242025!$AB$3:$AB$1315,DataRegularSeason20242025!$B$3:$B$1315, "&lt;=" &amp; ED$1, DataRegularSeason20242025!$E$3:$E$1315, $A7)</f>
        <v>53</v>
      </c>
      <c r="EE7">
        <f>SUMIFS(DataRegularSeason20242025!$AA$3:$AA$1315,DataRegularSeason20242025!$B$3:$B$1315, "&lt;=" &amp; EE$1, DataRegularSeason20242025!$D$3:$D$1315, $A7)+SUMIFS(DataRegularSeason20242025!$AB$3:$AB$1315,DataRegularSeason20242025!$B$3:$B$1315, "&lt;=" &amp; EE$1, DataRegularSeason20242025!$E$3:$E$1315, $A7)</f>
        <v>53</v>
      </c>
      <c r="EF7">
        <f>SUMIFS(DataRegularSeason20242025!$AA$3:$AA$1315,DataRegularSeason20242025!$B$3:$B$1315, "&lt;=" &amp; EF$1, DataRegularSeason20242025!$D$3:$D$1315, $A7)+SUMIFS(DataRegularSeason20242025!$AB$3:$AB$1315,DataRegularSeason20242025!$B$3:$B$1315, "&lt;=" &amp; EF$1, DataRegularSeason20242025!$E$3:$E$1315, $A7)</f>
        <v>53</v>
      </c>
      <c r="EG7">
        <f>SUMIFS(DataRegularSeason20242025!$AA$3:$AA$1315,DataRegularSeason20242025!$B$3:$B$1315, "&lt;=" &amp; EG$1, DataRegularSeason20242025!$D$3:$D$1315, $A7)+SUMIFS(DataRegularSeason20242025!$AB$3:$AB$1315,DataRegularSeason20242025!$B$3:$B$1315, "&lt;=" &amp; EG$1, DataRegularSeason20242025!$E$3:$E$1315, $A7)</f>
        <v>53</v>
      </c>
      <c r="EH7">
        <f>SUMIFS(DataRegularSeason20242025!$AA$3:$AA$1315,DataRegularSeason20242025!$B$3:$B$1315, "&lt;=" &amp; EH$1, DataRegularSeason20242025!$D$3:$D$1315, $A7)+SUMIFS(DataRegularSeason20242025!$AB$3:$AB$1315,DataRegularSeason20242025!$B$3:$B$1315, "&lt;=" &amp; EH$1, DataRegularSeason20242025!$E$3:$E$1315, $A7)</f>
        <v>53</v>
      </c>
      <c r="EI7">
        <f>SUMIFS(DataRegularSeason20242025!$AA$3:$AA$1315,DataRegularSeason20242025!$B$3:$B$1315, "&lt;=" &amp; EI$1, DataRegularSeason20242025!$D$3:$D$1315, $A7)+SUMIFS(DataRegularSeason20242025!$AB$3:$AB$1315,DataRegularSeason20242025!$B$3:$B$1315, "&lt;=" &amp; EI$1, DataRegularSeason20242025!$E$3:$E$1315, $A7)</f>
        <v>53</v>
      </c>
      <c r="EJ7">
        <f>SUMIFS(DataRegularSeason20242025!$AA$3:$AA$1315,DataRegularSeason20242025!$B$3:$B$1315, "&lt;=" &amp; EJ$1, DataRegularSeason20242025!$D$3:$D$1315, $A7)+SUMIFS(DataRegularSeason20242025!$AB$3:$AB$1315,DataRegularSeason20242025!$B$3:$B$1315, "&lt;=" &amp; EJ$1, DataRegularSeason20242025!$E$3:$E$1315, $A7)</f>
        <v>53</v>
      </c>
      <c r="EK7">
        <f>SUMIFS(DataRegularSeason20242025!$AA$3:$AA$1315,DataRegularSeason20242025!$B$3:$B$1315, "&lt;=" &amp; EK$1, DataRegularSeason20242025!$D$3:$D$1315, $A7)+SUMIFS(DataRegularSeason20242025!$AB$3:$AB$1315,DataRegularSeason20242025!$B$3:$B$1315, "&lt;=" &amp; EK$1, DataRegularSeason20242025!$E$3:$E$1315, $A7)</f>
        <v>53</v>
      </c>
      <c r="EL7">
        <f>SUMIFS(DataRegularSeason20242025!$AA$3:$AA$1315,DataRegularSeason20242025!$B$3:$B$1315, "&lt;=" &amp; EL$1, DataRegularSeason20242025!$D$3:$D$1315, $A7)+SUMIFS(DataRegularSeason20242025!$AB$3:$AB$1315,DataRegularSeason20242025!$B$3:$B$1315, "&lt;=" &amp; EL$1, DataRegularSeason20242025!$E$3:$E$1315, $A7)</f>
        <v>53</v>
      </c>
      <c r="EM7">
        <f>SUMIFS(DataRegularSeason20242025!$AA$3:$AA$1315,DataRegularSeason20242025!$B$3:$B$1315, "&lt;=" &amp; EM$1, DataRegularSeason20242025!$D$3:$D$1315, $A7)+SUMIFS(DataRegularSeason20242025!$AB$3:$AB$1315,DataRegularSeason20242025!$B$3:$B$1315, "&lt;=" &amp; EM$1, DataRegularSeason20242025!$E$3:$E$1315, $A7)</f>
        <v>53</v>
      </c>
      <c r="EN7">
        <f>SUMIFS(DataRegularSeason20242025!$AA$3:$AA$1315,DataRegularSeason20242025!$B$3:$B$1315, "&lt;=" &amp; EN$1, DataRegularSeason20242025!$D$3:$D$1315, $A7)+SUMIFS(DataRegularSeason20242025!$AB$3:$AB$1315,DataRegularSeason20242025!$B$3:$B$1315, "&lt;=" &amp; EN$1, DataRegularSeason20242025!$E$3:$E$1315, $A7)</f>
        <v>53</v>
      </c>
      <c r="EO7">
        <f>SUMIFS(DataRegularSeason20242025!$AA$3:$AA$1315,DataRegularSeason20242025!$B$3:$B$1315, "&lt;=" &amp; EO$1, DataRegularSeason20242025!$D$3:$D$1315, $A7)+SUMIFS(DataRegularSeason20242025!$AB$3:$AB$1315,DataRegularSeason20242025!$B$3:$B$1315, "&lt;=" &amp; EO$1, DataRegularSeason20242025!$E$3:$E$1315, $A7)</f>
        <v>53</v>
      </c>
      <c r="EP7">
        <f>SUMIFS(DataRegularSeason20242025!$AA$3:$AA$1315,DataRegularSeason20242025!$B$3:$B$1315, "&lt;=" &amp; EP$1, DataRegularSeason20242025!$D$3:$D$1315, $A7)+SUMIFS(DataRegularSeason20242025!$AB$3:$AB$1315,DataRegularSeason20242025!$B$3:$B$1315, "&lt;=" &amp; EP$1, DataRegularSeason20242025!$E$3:$E$1315, $A7)</f>
        <v>53</v>
      </c>
      <c r="EQ7">
        <f>SUMIFS(DataRegularSeason20242025!$AA$3:$AA$1315,DataRegularSeason20242025!$B$3:$B$1315, "&lt;=" &amp; EQ$1, DataRegularSeason20242025!$D$3:$D$1315, $A7)+SUMIFS(DataRegularSeason20242025!$AB$3:$AB$1315,DataRegularSeason20242025!$B$3:$B$1315, "&lt;=" &amp; EQ$1, DataRegularSeason20242025!$E$3:$E$1315, $A7)</f>
        <v>53</v>
      </c>
      <c r="ER7">
        <f>SUMIFS(DataRegularSeason20242025!$AA$3:$AA$1315,DataRegularSeason20242025!$B$3:$B$1315, "&lt;=" &amp; ER$1, DataRegularSeason20242025!$D$3:$D$1315, $A7)+SUMIFS(DataRegularSeason20242025!$AB$3:$AB$1315,DataRegularSeason20242025!$B$3:$B$1315, "&lt;=" &amp; ER$1, DataRegularSeason20242025!$E$3:$E$1315, $A7)</f>
        <v>53</v>
      </c>
      <c r="ES7">
        <f>SUMIFS(DataRegularSeason20242025!$AA$3:$AA$1315,DataRegularSeason20242025!$B$3:$B$1315, "&lt;=" &amp; ES$1, DataRegularSeason20242025!$D$3:$D$1315, $A7)+SUMIFS(DataRegularSeason20242025!$AB$3:$AB$1315,DataRegularSeason20242025!$B$3:$B$1315, "&lt;=" &amp; ES$1, DataRegularSeason20242025!$E$3:$E$1315, $A7)</f>
        <v>53</v>
      </c>
      <c r="ET7">
        <f>SUMIFS(DataRegularSeason20242025!$AA$3:$AA$1315,DataRegularSeason20242025!$B$3:$B$1315, "&lt;=" &amp; ET$1, DataRegularSeason20242025!$D$3:$D$1315, $A7)+SUMIFS(DataRegularSeason20242025!$AB$3:$AB$1315,DataRegularSeason20242025!$B$3:$B$1315, "&lt;=" &amp; ET$1, DataRegularSeason20242025!$E$3:$E$1315, $A7)</f>
        <v>53</v>
      </c>
      <c r="EU7">
        <f>SUMIFS(DataRegularSeason20242025!$AA$3:$AA$1315,DataRegularSeason20242025!$B$3:$B$1315, "&lt;=" &amp; EU$1, DataRegularSeason20242025!$D$3:$D$1315, $A7)+SUMIFS(DataRegularSeason20242025!$AB$3:$AB$1315,DataRegularSeason20242025!$B$3:$B$1315, "&lt;=" &amp; EU$1, DataRegularSeason20242025!$E$3:$E$1315, $A7)</f>
        <v>53</v>
      </c>
      <c r="EV7">
        <f>SUMIFS(DataRegularSeason20242025!$AA$3:$AA$1315,DataRegularSeason20242025!$B$3:$B$1315, "&lt;=" &amp; EV$1, DataRegularSeason20242025!$D$3:$D$1315, $A7)+SUMIFS(DataRegularSeason20242025!$AB$3:$AB$1315,DataRegularSeason20242025!$B$3:$B$1315, "&lt;=" &amp; EV$1, DataRegularSeason20242025!$E$3:$E$1315, $A7)</f>
        <v>53</v>
      </c>
      <c r="EW7">
        <f>SUMIFS(DataRegularSeason20242025!$AA$3:$AA$1315,DataRegularSeason20242025!$B$3:$B$1315, "&lt;=" &amp; EW$1, DataRegularSeason20242025!$D$3:$D$1315, $A7)+SUMIFS(DataRegularSeason20242025!$AB$3:$AB$1315,DataRegularSeason20242025!$B$3:$B$1315, "&lt;=" &amp; EW$1, DataRegularSeason20242025!$E$3:$E$1315, $A7)</f>
        <v>53</v>
      </c>
      <c r="EX7">
        <f>SUMIFS(DataRegularSeason20242025!$AA$3:$AA$1315,DataRegularSeason20242025!$B$3:$B$1315, "&lt;=" &amp; EX$1, DataRegularSeason20242025!$D$3:$D$1315, $A7)+SUMIFS(DataRegularSeason20242025!$AB$3:$AB$1315,DataRegularSeason20242025!$B$3:$B$1315, "&lt;=" &amp; EX$1, DataRegularSeason20242025!$E$3:$E$1315, $A7)</f>
        <v>53</v>
      </c>
      <c r="EY7">
        <f>SUMIFS(DataRegularSeason20242025!$AA$3:$AA$1315,DataRegularSeason20242025!$B$3:$B$1315, "&lt;=" &amp; EY$1, DataRegularSeason20242025!$D$3:$D$1315, $A7)+SUMIFS(DataRegularSeason20242025!$AB$3:$AB$1315,DataRegularSeason20242025!$B$3:$B$1315, "&lt;=" &amp; EY$1, DataRegularSeason20242025!$E$3:$E$1315, $A7)</f>
        <v>53</v>
      </c>
      <c r="EZ7">
        <f>SUMIFS(DataRegularSeason20242025!$AA$3:$AA$1315,DataRegularSeason20242025!$B$3:$B$1315, "&lt;=" &amp; EZ$1, DataRegularSeason20242025!$D$3:$D$1315, $A7)+SUMIFS(DataRegularSeason20242025!$AB$3:$AB$1315,DataRegularSeason20242025!$B$3:$B$1315, "&lt;=" &amp; EZ$1, DataRegularSeason20242025!$E$3:$E$1315, $A7)</f>
        <v>53</v>
      </c>
      <c r="FA7">
        <f>SUMIFS(DataRegularSeason20242025!$AA$3:$AA$1315,DataRegularSeason20242025!$B$3:$B$1315, "&lt;=" &amp; FA$1, DataRegularSeason20242025!$D$3:$D$1315, $A7)+SUMIFS(DataRegularSeason20242025!$AB$3:$AB$1315,DataRegularSeason20242025!$B$3:$B$1315, "&lt;=" &amp; FA$1, DataRegularSeason20242025!$E$3:$E$1315, $A7)</f>
        <v>53</v>
      </c>
      <c r="FB7">
        <f>SUMIFS(DataRegularSeason20242025!$AA$3:$AA$1315,DataRegularSeason20242025!$B$3:$B$1315, "&lt;=" &amp; FB$1, DataRegularSeason20242025!$D$3:$D$1315, $A7)+SUMIFS(DataRegularSeason20242025!$AB$3:$AB$1315,DataRegularSeason20242025!$B$3:$B$1315, "&lt;=" &amp; FB$1, DataRegularSeason20242025!$E$3:$E$1315, $A7)</f>
        <v>53</v>
      </c>
      <c r="FC7">
        <f>SUMIFS(DataRegularSeason20242025!$AA$3:$AA$1315,DataRegularSeason20242025!$B$3:$B$1315, "&lt;=" &amp; FC$1, DataRegularSeason20242025!$D$3:$D$1315, $A7)+SUMIFS(DataRegularSeason20242025!$AB$3:$AB$1315,DataRegularSeason20242025!$B$3:$B$1315, "&lt;=" &amp; FC$1, DataRegularSeason20242025!$E$3:$E$1315, $A7)</f>
        <v>53</v>
      </c>
      <c r="FD7">
        <f>SUMIFS(DataRegularSeason20242025!$AA$3:$AA$1315,DataRegularSeason20242025!$B$3:$B$1315, "&lt;=" &amp; FD$1, DataRegularSeason20242025!$D$3:$D$1315, $A7)+SUMIFS(DataRegularSeason20242025!$AB$3:$AB$1315,DataRegularSeason20242025!$B$3:$B$1315, "&lt;=" &amp; FD$1, DataRegularSeason20242025!$E$3:$E$1315, $A7)</f>
        <v>53</v>
      </c>
      <c r="FE7">
        <f>SUMIFS(DataRegularSeason20242025!$AA$3:$AA$1315,DataRegularSeason20242025!$B$3:$B$1315, "&lt;=" &amp; FE$1, DataRegularSeason20242025!$D$3:$D$1315, $A7)+SUMIFS(DataRegularSeason20242025!$AB$3:$AB$1315,DataRegularSeason20242025!$B$3:$B$1315, "&lt;=" &amp; FE$1, DataRegularSeason20242025!$E$3:$E$1315, $A7)</f>
        <v>53</v>
      </c>
      <c r="FF7">
        <f>SUMIFS(DataRegularSeason20242025!$AA$3:$AA$1315,DataRegularSeason20242025!$B$3:$B$1315, "&lt;=" &amp; FF$1, DataRegularSeason20242025!$D$3:$D$1315, $A7)+SUMIFS(DataRegularSeason20242025!$AB$3:$AB$1315,DataRegularSeason20242025!$B$3:$B$1315, "&lt;=" &amp; FF$1, DataRegularSeason20242025!$E$3:$E$1315, $A7)</f>
        <v>53</v>
      </c>
      <c r="FG7">
        <f>SUMIFS(DataRegularSeason20242025!$AA$3:$AA$1315,DataRegularSeason20242025!$B$3:$B$1315, "&lt;=" &amp; FG$1, DataRegularSeason20242025!$D$3:$D$1315, $A7)+SUMIFS(DataRegularSeason20242025!$AB$3:$AB$1315,DataRegularSeason20242025!$B$3:$B$1315, "&lt;=" &amp; FG$1, DataRegularSeason20242025!$E$3:$E$1315, $A7)</f>
        <v>53</v>
      </c>
      <c r="FH7">
        <f>SUMIFS(DataRegularSeason20242025!$AA$3:$AA$1315,DataRegularSeason20242025!$B$3:$B$1315, "&lt;=" &amp; FH$1, DataRegularSeason20242025!$D$3:$D$1315, $A7)+SUMIFS(DataRegularSeason20242025!$AB$3:$AB$1315,DataRegularSeason20242025!$B$3:$B$1315, "&lt;=" &amp; FH$1, DataRegularSeason20242025!$E$3:$E$1315, $A7)</f>
        <v>53</v>
      </c>
      <c r="FI7">
        <f>SUMIFS(DataRegularSeason20242025!$AA$3:$AA$1315,DataRegularSeason20242025!$B$3:$B$1315, "&lt;=" &amp; FI$1, DataRegularSeason20242025!$D$3:$D$1315, $A7)+SUMIFS(DataRegularSeason20242025!$AB$3:$AB$1315,DataRegularSeason20242025!$B$3:$B$1315, "&lt;=" &amp; FI$1, DataRegularSeason20242025!$E$3:$E$1315, $A7)</f>
        <v>53</v>
      </c>
      <c r="FJ7">
        <f>SUMIFS(DataRegularSeason20242025!$AA$3:$AA$1315,DataRegularSeason20242025!$B$3:$B$1315, "&lt;=" &amp; FJ$1, DataRegularSeason20242025!$D$3:$D$1315, $A7)+SUMIFS(DataRegularSeason20242025!$AB$3:$AB$1315,DataRegularSeason20242025!$B$3:$B$1315, "&lt;=" &amp; FJ$1, DataRegularSeason20242025!$E$3:$E$1315, $A7)</f>
        <v>53</v>
      </c>
      <c r="FK7">
        <f>SUMIFS(DataRegularSeason20242025!$AA$3:$AA$1315,DataRegularSeason20242025!$B$3:$B$1315, "&lt;=" &amp; FK$1, DataRegularSeason20242025!$D$3:$D$1315, $A7)+SUMIFS(DataRegularSeason20242025!$AB$3:$AB$1315,DataRegularSeason20242025!$B$3:$B$1315, "&lt;=" &amp; FK$1, DataRegularSeason20242025!$E$3:$E$1315, $A7)</f>
        <v>53</v>
      </c>
      <c r="FL7">
        <f>SUMIFS(DataRegularSeason20242025!$AA$3:$AA$1315,DataRegularSeason20242025!$B$3:$B$1315, "&lt;=" &amp; FL$1, DataRegularSeason20242025!$D$3:$D$1315, $A7)+SUMIFS(DataRegularSeason20242025!$AB$3:$AB$1315,DataRegularSeason20242025!$B$3:$B$1315, "&lt;=" &amp; FL$1, DataRegularSeason20242025!$E$3:$E$1315, $A7)</f>
        <v>53</v>
      </c>
      <c r="FM7">
        <f>SUMIFS(DataRegularSeason20242025!$AA$3:$AA$1315,DataRegularSeason20242025!$B$3:$B$1315, "&lt;=" &amp; FM$1, DataRegularSeason20242025!$D$3:$D$1315, $A7)+SUMIFS(DataRegularSeason20242025!$AB$3:$AB$1315,DataRegularSeason20242025!$B$3:$B$1315, "&lt;=" &amp; FM$1, DataRegularSeason20242025!$E$3:$E$1315, $A7)</f>
        <v>53</v>
      </c>
      <c r="FN7">
        <f>SUMIFS(DataRegularSeason20242025!$AA$3:$AA$1315,DataRegularSeason20242025!$B$3:$B$1315, "&lt;=" &amp; FN$1, DataRegularSeason20242025!$D$3:$D$1315, $A7)+SUMIFS(DataRegularSeason20242025!$AB$3:$AB$1315,DataRegularSeason20242025!$B$3:$B$1315, "&lt;=" &amp; FN$1, DataRegularSeason20242025!$E$3:$E$1315, $A7)</f>
        <v>53</v>
      </c>
      <c r="FO7">
        <f>SUMIFS(DataRegularSeason20242025!$AA$3:$AA$1315,DataRegularSeason20242025!$B$3:$B$1315, "&lt;=" &amp; FO$1, DataRegularSeason20242025!$D$3:$D$1315, $A7)+SUMIFS(DataRegularSeason20242025!$AB$3:$AB$1315,DataRegularSeason20242025!$B$3:$B$1315, "&lt;=" &amp; FO$1, DataRegularSeason20242025!$E$3:$E$1315, $A7)</f>
        <v>53</v>
      </c>
      <c r="FP7">
        <f>SUMIFS(DataRegularSeason20242025!$AA$3:$AA$1315,DataRegularSeason20242025!$B$3:$B$1315, "&lt;=" &amp; FP$1, DataRegularSeason20242025!$D$3:$D$1315, $A7)+SUMIFS(DataRegularSeason20242025!$AB$3:$AB$1315,DataRegularSeason20242025!$B$3:$B$1315, "&lt;=" &amp; FP$1, DataRegularSeason20242025!$E$3:$E$1315, $A7)</f>
        <v>53</v>
      </c>
      <c r="FQ7">
        <f>SUMIFS(DataRegularSeason20242025!$AA$3:$AA$1315,DataRegularSeason20242025!$B$3:$B$1315, "&lt;=" &amp; FQ$1, DataRegularSeason20242025!$D$3:$D$1315, $A7)+SUMIFS(DataRegularSeason20242025!$AB$3:$AB$1315,DataRegularSeason20242025!$B$3:$B$1315, "&lt;=" &amp; FQ$1, DataRegularSeason20242025!$E$3:$E$1315, $A7)</f>
        <v>53</v>
      </c>
      <c r="FR7">
        <f>SUMIFS(DataRegularSeason20242025!$AA$3:$AA$1315,DataRegularSeason20242025!$B$3:$B$1315, "&lt;=" &amp; FR$1, DataRegularSeason20242025!$D$3:$D$1315, $A7)+SUMIFS(DataRegularSeason20242025!$AB$3:$AB$1315,DataRegularSeason20242025!$B$3:$B$1315, "&lt;=" &amp; FR$1, DataRegularSeason20242025!$E$3:$E$1315, $A7)</f>
        <v>53</v>
      </c>
      <c r="FS7">
        <f>SUMIFS(DataRegularSeason20242025!$AA$3:$AA$1315,DataRegularSeason20242025!$B$3:$B$1315, "&lt;=" &amp; FS$1, DataRegularSeason20242025!$D$3:$D$1315, $A7)+SUMIFS(DataRegularSeason20242025!$AB$3:$AB$1315,DataRegularSeason20242025!$B$3:$B$1315, "&lt;=" &amp; FS$1, DataRegularSeason20242025!$E$3:$E$1315, $A7)</f>
        <v>53</v>
      </c>
      <c r="FT7">
        <f>SUMIFS(DataRegularSeason20242025!$AA$3:$AA$1315,DataRegularSeason20242025!$B$3:$B$1315, "&lt;=" &amp; FT$1, DataRegularSeason20242025!$D$3:$D$1315, $A7)+SUMIFS(DataRegularSeason20242025!$AB$3:$AB$1315,DataRegularSeason20242025!$B$3:$B$1315, "&lt;=" &amp; FT$1, DataRegularSeason20242025!$E$3:$E$1315, $A7)</f>
        <v>53</v>
      </c>
      <c r="FU7">
        <f>SUMIFS(DataRegularSeason20242025!$AA$3:$AA$1315,DataRegularSeason20242025!$B$3:$B$1315, "&lt;=" &amp; FU$1, DataRegularSeason20242025!$D$3:$D$1315, $A7)+SUMIFS(DataRegularSeason20242025!$AB$3:$AB$1315,DataRegularSeason20242025!$B$3:$B$1315, "&lt;=" &amp; FU$1, DataRegularSeason20242025!$E$3:$E$1315, $A7)</f>
        <v>53</v>
      </c>
      <c r="FV7">
        <f>SUMIFS(DataRegularSeason20242025!$AA$3:$AA$1315,DataRegularSeason20242025!$B$3:$B$1315, "&lt;=" &amp; FV$1, DataRegularSeason20242025!$D$3:$D$1315, $A7)+SUMIFS(DataRegularSeason20242025!$AB$3:$AB$1315,DataRegularSeason20242025!$B$3:$B$1315, "&lt;=" &amp; FV$1, DataRegularSeason20242025!$E$3:$E$1315, $A7)</f>
        <v>53</v>
      </c>
      <c r="FW7">
        <f>SUMIFS(DataRegularSeason20242025!$AA$3:$AA$1315,DataRegularSeason20242025!$B$3:$B$1315, "&lt;=" &amp; FW$1, DataRegularSeason20242025!$D$3:$D$1315, $A7)+SUMIFS(DataRegularSeason20242025!$AB$3:$AB$1315,DataRegularSeason20242025!$B$3:$B$1315, "&lt;=" &amp; FW$1, DataRegularSeason20242025!$E$3:$E$1315, $A7)</f>
        <v>53</v>
      </c>
      <c r="FX7">
        <f>SUMIFS(DataRegularSeason20242025!$AA$3:$AA$1315,DataRegularSeason20242025!$B$3:$B$1315, "&lt;=" &amp; FX$1, DataRegularSeason20242025!$D$3:$D$1315, $A7)+SUMIFS(DataRegularSeason20242025!$AB$3:$AB$1315,DataRegularSeason20242025!$B$3:$B$1315, "&lt;=" &amp; FX$1, DataRegularSeason20242025!$E$3:$E$1315, $A7)</f>
        <v>53</v>
      </c>
      <c r="FY7">
        <f>SUMIFS(DataRegularSeason20242025!$AA$3:$AA$1315,DataRegularSeason20242025!$B$3:$B$1315, "&lt;=" &amp; FY$1, DataRegularSeason20242025!$D$3:$D$1315, $A7)+SUMIFS(DataRegularSeason20242025!$AB$3:$AB$1315,DataRegularSeason20242025!$B$3:$B$1315, "&lt;=" &amp; FY$1, DataRegularSeason20242025!$E$3:$E$1315, $A7)</f>
        <v>53</v>
      </c>
      <c r="FZ7">
        <f>SUMIFS(DataRegularSeason20242025!$AA$3:$AA$1315,DataRegularSeason20242025!$B$3:$B$1315, "&lt;=" &amp; FZ$1, DataRegularSeason20242025!$D$3:$D$1315, $A7)+SUMIFS(DataRegularSeason20242025!$AB$3:$AB$1315,DataRegularSeason20242025!$B$3:$B$1315, "&lt;=" &amp; FZ$1, DataRegularSeason20242025!$E$3:$E$1315, $A7)</f>
        <v>53</v>
      </c>
      <c r="GA7">
        <f>SUMIFS(DataRegularSeason20242025!$AA$3:$AA$1315,DataRegularSeason20242025!$B$3:$B$1315, "&lt;=" &amp; GA$1, DataRegularSeason20242025!$D$3:$D$1315, $A7)+SUMIFS(DataRegularSeason20242025!$AB$3:$AB$1315,DataRegularSeason20242025!$B$3:$B$1315, "&lt;=" &amp; GA$1, DataRegularSeason20242025!$E$3:$E$1315, $A7)</f>
        <v>53</v>
      </c>
      <c r="GB7">
        <f>SUMIFS(DataRegularSeason20242025!$AA$3:$AA$1315,DataRegularSeason20242025!$B$3:$B$1315, "&lt;=" &amp; GB$1, DataRegularSeason20242025!$D$3:$D$1315, $A7)+SUMIFS(DataRegularSeason20242025!$AB$3:$AB$1315,DataRegularSeason20242025!$B$3:$B$1315, "&lt;=" &amp; GB$1, DataRegularSeason20242025!$E$3:$E$1315, $A7)</f>
        <v>53</v>
      </c>
      <c r="GC7">
        <f>SUMIFS(DataRegularSeason20242025!$AA$3:$AA$1315,DataRegularSeason20242025!$B$3:$B$1315, "&lt;=" &amp; GC$1, DataRegularSeason20242025!$D$3:$D$1315, $A7)+SUMIFS(DataRegularSeason20242025!$AB$3:$AB$1315,DataRegularSeason20242025!$B$3:$B$1315, "&lt;=" &amp; GC$1, DataRegularSeason20242025!$E$3:$E$1315, $A7)</f>
        <v>53</v>
      </c>
      <c r="GD7">
        <f>SUMIFS(DataRegularSeason20242025!$AA$3:$AA$1315,DataRegularSeason20242025!$B$3:$B$1315, "&lt;=" &amp; GD$1, DataRegularSeason20242025!$D$3:$D$1315, $A7)+SUMIFS(DataRegularSeason20242025!$AB$3:$AB$1315,DataRegularSeason20242025!$B$3:$B$1315, "&lt;=" &amp; GD$1, DataRegularSeason20242025!$E$3:$E$1315, $A7)</f>
        <v>53</v>
      </c>
      <c r="GE7">
        <f>SUMIFS(DataRegularSeason20242025!$AA$3:$AA$1315,DataRegularSeason20242025!$B$3:$B$1315, "&lt;=" &amp; GE$1, DataRegularSeason20242025!$D$3:$D$1315, $A7)+SUMIFS(DataRegularSeason20242025!$AB$3:$AB$1315,DataRegularSeason20242025!$B$3:$B$1315, "&lt;=" &amp; GE$1, DataRegularSeason20242025!$E$3:$E$1315, $A7)</f>
        <v>53</v>
      </c>
      <c r="GF7">
        <f>SUMIFS(DataRegularSeason20242025!$AA$3:$AA$1315,DataRegularSeason20242025!$B$3:$B$1315, "&lt;=" &amp; GF$1, DataRegularSeason20242025!$D$3:$D$1315, $A7)+SUMIFS(DataRegularSeason20242025!$AB$3:$AB$1315,DataRegularSeason20242025!$B$3:$B$1315, "&lt;=" &amp; GF$1, DataRegularSeason20242025!$E$3:$E$1315, $A7)</f>
        <v>53</v>
      </c>
      <c r="GG7">
        <f>SUMIFS(DataRegularSeason20242025!$AA$3:$AA$1315,DataRegularSeason20242025!$B$3:$B$1315, "&lt;=" &amp; GG$1, DataRegularSeason20242025!$D$3:$D$1315, $A7)+SUMIFS(DataRegularSeason20242025!$AB$3:$AB$1315,DataRegularSeason20242025!$B$3:$B$1315, "&lt;=" &amp; GG$1, DataRegularSeason20242025!$E$3:$E$1315, $A7)</f>
        <v>53</v>
      </c>
      <c r="GH7">
        <f>SUMIFS(DataRegularSeason20242025!$AA$3:$AA$1315,DataRegularSeason20242025!$B$3:$B$1315, "&lt;=" &amp; GH$1, DataRegularSeason20242025!$D$3:$D$1315, $A7)+SUMIFS(DataRegularSeason20242025!$AB$3:$AB$1315,DataRegularSeason20242025!$B$3:$B$1315, "&lt;=" &amp; GH$1, DataRegularSeason20242025!$E$3:$E$1315, $A7)</f>
        <v>53</v>
      </c>
      <c r="GI7">
        <f>SUMIFS(DataRegularSeason20242025!$AA$3:$AA$1315,DataRegularSeason20242025!$B$3:$B$1315, "&lt;=" &amp; GI$1, DataRegularSeason20242025!$D$3:$D$1315, $A7)+SUMIFS(DataRegularSeason20242025!$AB$3:$AB$1315,DataRegularSeason20242025!$B$3:$B$1315, "&lt;=" &amp; GI$1, DataRegularSeason20242025!$E$3:$E$1315, $A7)</f>
        <v>53</v>
      </c>
      <c r="GJ7">
        <f>SUMIFS(DataRegularSeason20242025!$AA$3:$AA$1315,DataRegularSeason20242025!$B$3:$B$1315, "&lt;=" &amp; GJ$1, DataRegularSeason20242025!$D$3:$D$1315, $A7)+SUMIFS(DataRegularSeason20242025!$AB$3:$AB$1315,DataRegularSeason20242025!$B$3:$B$1315, "&lt;=" &amp; GJ$1, DataRegularSeason20242025!$E$3:$E$1315, $A7)</f>
        <v>53</v>
      </c>
      <c r="GK7">
        <f>SUMIFS(DataRegularSeason20242025!$AA$3:$AA$1315,DataRegularSeason20242025!$B$3:$B$1315, "&lt;=" &amp; GK$1, DataRegularSeason20242025!$D$3:$D$1315, $A7)+SUMIFS(DataRegularSeason20242025!$AB$3:$AB$1315,DataRegularSeason20242025!$B$3:$B$1315, "&lt;=" &amp; GK$1, DataRegularSeason20242025!$E$3:$E$1315, $A7)</f>
        <v>53</v>
      </c>
      <c r="GL7">
        <f>SUMIFS(DataRegularSeason20242025!$AA$3:$AA$1315,DataRegularSeason20242025!$B$3:$B$1315, "&lt;=" &amp; GL$1, DataRegularSeason20242025!$D$3:$D$1315, $A7)+SUMIFS(DataRegularSeason20242025!$AB$3:$AB$1315,DataRegularSeason20242025!$B$3:$B$1315, "&lt;=" &amp; GL$1, DataRegularSeason20242025!$E$3:$E$1315, $A7)</f>
        <v>53</v>
      </c>
      <c r="GM7">
        <f>SUMIFS(DataRegularSeason20242025!$AA$3:$AA$1315,DataRegularSeason20242025!$B$3:$B$1315, "&lt;=" &amp; GM$1, DataRegularSeason20242025!$D$3:$D$1315, $A7)+SUMIFS(DataRegularSeason20242025!$AB$3:$AB$1315,DataRegularSeason20242025!$B$3:$B$1315, "&lt;=" &amp; GM$1, DataRegularSeason20242025!$E$3:$E$1315, $A7)</f>
        <v>53</v>
      </c>
      <c r="GN7">
        <f>SUMIFS(DataRegularSeason20242025!$AA$3:$AA$1315,DataRegularSeason20242025!$B$3:$B$1315, "&lt;=" &amp; GN$1, DataRegularSeason20242025!$D$3:$D$1315, $A7)+SUMIFS(DataRegularSeason20242025!$AB$3:$AB$1315,DataRegularSeason20242025!$B$3:$B$1315, "&lt;=" &amp; GN$1, DataRegularSeason20242025!$E$3:$E$1315, $A7)</f>
        <v>53</v>
      </c>
      <c r="GO7">
        <f>SUMIFS(DataRegularSeason20242025!$AA$3:$AA$1315,DataRegularSeason20242025!$B$3:$B$1315, "&lt;=" &amp; GO$1, DataRegularSeason20242025!$D$3:$D$1315, $A7)+SUMIFS(DataRegularSeason20242025!$AB$3:$AB$1315,DataRegularSeason20242025!$B$3:$B$1315, "&lt;=" &amp; GO$1, DataRegularSeason20242025!$E$3:$E$1315, $A7)</f>
        <v>53</v>
      </c>
      <c r="GP7">
        <f>SUMIFS(DataRegularSeason20242025!$AA$3:$AA$1315,DataRegularSeason20242025!$B$3:$B$1315, "&lt;=" &amp; GP$1, DataRegularSeason20242025!$D$3:$D$1315, $A7)+SUMIFS(DataRegularSeason20242025!$AB$3:$AB$1315,DataRegularSeason20242025!$B$3:$B$1315, "&lt;=" &amp; GP$1, DataRegularSeason20242025!$E$3:$E$1315, $A7)</f>
        <v>53</v>
      </c>
      <c r="GQ7">
        <f>SUMIFS(DataRegularSeason20242025!$AA$3:$AA$1315,DataRegularSeason20242025!$B$3:$B$1315, "&lt;=" &amp; GQ$1, DataRegularSeason20242025!$D$3:$D$1315, $A7)+SUMIFS(DataRegularSeason20242025!$AB$3:$AB$1315,DataRegularSeason20242025!$B$3:$B$1315, "&lt;=" &amp; GQ$1, DataRegularSeason20242025!$E$3:$E$1315, $A7)</f>
        <v>53</v>
      </c>
      <c r="GR7">
        <f>SUMIFS(DataRegularSeason20242025!$AA$3:$AA$1315,DataRegularSeason20242025!$B$3:$B$1315, "&lt;=" &amp; GR$1, DataRegularSeason20242025!$D$3:$D$1315, $A7)+SUMIFS(DataRegularSeason20242025!$AB$3:$AB$1315,DataRegularSeason20242025!$B$3:$B$1315, "&lt;=" &amp; GR$1, DataRegularSeason20242025!$E$3:$E$1315, $A7)</f>
        <v>53</v>
      </c>
      <c r="GS7">
        <f>SUMIFS(DataRegularSeason20242025!$AA$3:$AA$1315,DataRegularSeason20242025!$B$3:$B$1315, "&lt;=" &amp; GS$1, DataRegularSeason20242025!$D$3:$D$1315, $A7)+SUMIFS(DataRegularSeason20242025!$AB$3:$AB$1315,DataRegularSeason20242025!$B$3:$B$1315, "&lt;=" &amp; GS$1, DataRegularSeason20242025!$E$3:$E$1315, $A7)</f>
        <v>53</v>
      </c>
      <c r="GT7">
        <f>SUMIFS(DataRegularSeason20242025!$AA$3:$AA$1315,DataRegularSeason20242025!$B$3:$B$1315, "&lt;=" &amp; GT$1, DataRegularSeason20242025!$D$3:$D$1315, $A7)+SUMIFS(DataRegularSeason20242025!$AB$3:$AB$1315,DataRegularSeason20242025!$B$3:$B$1315, "&lt;=" &amp; GT$1, DataRegularSeason20242025!$E$3:$E$1315, $A7)</f>
        <v>53</v>
      </c>
      <c r="GU7">
        <f>SUMIFS(DataRegularSeason20242025!$AA$3:$AA$1315,DataRegularSeason20242025!$B$3:$B$1315, "&lt;=" &amp; GU$1, DataRegularSeason20242025!$D$3:$D$1315, $A7)+SUMIFS(DataRegularSeason20242025!$AB$3:$AB$1315,DataRegularSeason20242025!$B$3:$B$1315, "&lt;=" &amp; GU$1, DataRegularSeason20242025!$E$3:$E$1315, $A7)</f>
        <v>53</v>
      </c>
    </row>
    <row r="8" spans="1:275" x14ac:dyDescent="0.25">
      <c r="A8" t="s">
        <v>31</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0</v>
      </c>
      <c r="L8">
        <f>SUMIFS(DataRegularSeason20242025!$AA$3:$AA$1315,DataRegularSeason20242025!$B$3:$B$1315, "&lt;=" &amp; L$1, DataRegularSeason20242025!$D$3:$D$1315, $A8)+SUMIFS(DataRegularSeason20242025!$AB$3:$AB$1315,DataRegularSeason20242025!$B$3:$B$1315, "&lt;=" &amp; L$1, DataRegularSeason20242025!$E$3:$E$1315, $A8)</f>
        <v>0</v>
      </c>
      <c r="M8">
        <f>SUMIFS(DataRegularSeason20242025!$AA$3:$AA$1315,DataRegularSeason20242025!$B$3:$B$1315, "&lt;=" &amp; M$1, DataRegularSeason20242025!$D$3:$D$1315, $A8)+SUMIFS(DataRegularSeason20242025!$AB$3:$AB$1315,DataRegularSeason20242025!$B$3:$B$1315, "&lt;=" &amp; M$1, DataRegularSeason20242025!$E$3:$E$1315, $A8)</f>
        <v>2</v>
      </c>
      <c r="N8">
        <f>SUMIFS(DataRegularSeason20242025!$AA$3:$AA$1315,DataRegularSeason20242025!$B$3:$B$1315, "&lt;=" &amp; N$1, DataRegularSeason20242025!$D$3:$D$1315, $A8)+SUMIFS(DataRegularSeason20242025!$AB$3:$AB$1315,DataRegularSeason20242025!$B$3:$B$1315, "&lt;=" &amp; N$1, DataRegularSeason20242025!$E$3:$E$1315, $A8)</f>
        <v>2</v>
      </c>
      <c r="O8">
        <f>SUMIFS(DataRegularSeason20242025!$AA$3:$AA$1315,DataRegularSeason20242025!$B$3:$B$1315, "&lt;=" &amp; O$1, DataRegularSeason20242025!$D$3:$D$1315, $A8)+SUMIFS(DataRegularSeason20242025!$AB$3:$AB$1315,DataRegularSeason20242025!$B$3:$B$1315, "&lt;=" &amp; O$1, DataRegularSeason20242025!$E$3:$E$1315, $A8)</f>
        <v>2</v>
      </c>
      <c r="P8">
        <f>SUMIFS(DataRegularSeason20242025!$AA$3:$AA$1315,DataRegularSeason20242025!$B$3:$B$1315, "&lt;=" &amp; P$1, DataRegularSeason20242025!$D$3:$D$1315, $A8)+SUMIFS(DataRegularSeason20242025!$AB$3:$AB$1315,DataRegularSeason20242025!$B$3:$B$1315, "&lt;=" &amp; P$1, DataRegularSeason20242025!$E$3:$E$1315, $A8)</f>
        <v>2</v>
      </c>
      <c r="Q8">
        <f>SUMIFS(DataRegularSeason20242025!$AA$3:$AA$1315,DataRegularSeason20242025!$B$3:$B$1315, "&lt;=" &amp; Q$1, DataRegularSeason20242025!$D$3:$D$1315, $A8)+SUMIFS(DataRegularSeason20242025!$AB$3:$AB$1315,DataRegularSeason20242025!$B$3:$B$1315, "&lt;=" &amp; Q$1, DataRegularSeason20242025!$E$3:$E$1315, $A8)</f>
        <v>2</v>
      </c>
      <c r="R8">
        <f>SUMIFS(DataRegularSeason20242025!$AA$3:$AA$1315,DataRegularSeason20242025!$B$3:$B$1315, "&lt;=" &amp; R$1, DataRegularSeason20242025!$D$3:$D$1315, $A8)+SUMIFS(DataRegularSeason20242025!$AB$3:$AB$1315,DataRegularSeason20242025!$B$3:$B$1315, "&lt;=" &amp; R$1, DataRegularSeason20242025!$E$3:$E$1315, $A8)</f>
        <v>2</v>
      </c>
      <c r="S8">
        <f>SUMIFS(DataRegularSeason20242025!$AA$3:$AA$1315,DataRegularSeason20242025!$B$3:$B$1315, "&lt;=" &amp; S$1, DataRegularSeason20242025!$D$3:$D$1315, $A8)+SUMIFS(DataRegularSeason20242025!$AB$3:$AB$1315,DataRegularSeason20242025!$B$3:$B$1315, "&lt;=" &amp; S$1, DataRegularSeason20242025!$E$3:$E$1315, $A8)</f>
        <v>2</v>
      </c>
      <c r="T8">
        <f>SUMIFS(DataRegularSeason20242025!$AA$3:$AA$1315,DataRegularSeason20242025!$B$3:$B$1315, "&lt;=" &amp; T$1, DataRegularSeason20242025!$D$3:$D$1315, $A8)+SUMIFS(DataRegularSeason20242025!$AB$3:$AB$1315,DataRegularSeason20242025!$B$3:$B$1315, "&lt;=" &amp; T$1, DataRegularSeason20242025!$E$3:$E$1315, $A8)</f>
        <v>4</v>
      </c>
      <c r="U8">
        <f>SUMIFS(DataRegularSeason20242025!$AA$3:$AA$1315,DataRegularSeason20242025!$B$3:$B$1315, "&lt;=" &amp; U$1, DataRegularSeason20242025!$D$3:$D$1315, $A8)+SUMIFS(DataRegularSeason20242025!$AB$3:$AB$1315,DataRegularSeason20242025!$B$3:$B$1315, "&lt;=" &amp; U$1, DataRegularSeason20242025!$E$3:$E$1315, $A8)</f>
        <v>4</v>
      </c>
      <c r="V8">
        <f>SUMIFS(DataRegularSeason20242025!$AA$3:$AA$1315,DataRegularSeason20242025!$B$3:$B$1315, "&lt;=" &amp; V$1, DataRegularSeason20242025!$D$3:$D$1315, $A8)+SUMIFS(DataRegularSeason20242025!$AB$3:$AB$1315,DataRegularSeason20242025!$B$3:$B$1315, "&lt;=" &amp; V$1, DataRegularSeason20242025!$E$3:$E$1315, $A8)</f>
        <v>4</v>
      </c>
      <c r="W8">
        <f>SUMIFS(DataRegularSeason20242025!$AA$3:$AA$1315,DataRegularSeason20242025!$B$3:$B$1315, "&lt;=" &amp; W$1, DataRegularSeason20242025!$D$3:$D$1315, $A8)+SUMIFS(DataRegularSeason20242025!$AB$3:$AB$1315,DataRegularSeason20242025!$B$3:$B$1315, "&lt;=" &amp; W$1, DataRegularSeason20242025!$E$3:$E$1315, $A8)</f>
        <v>6</v>
      </c>
      <c r="X8">
        <f>SUMIFS(DataRegularSeason20242025!$AA$3:$AA$1315,DataRegularSeason20242025!$B$3:$B$1315, "&lt;=" &amp; X$1, DataRegularSeason20242025!$D$3:$D$1315, $A8)+SUMIFS(DataRegularSeason20242025!$AB$3:$AB$1315,DataRegularSeason20242025!$B$3:$B$1315, "&lt;=" &amp; X$1, DataRegularSeason20242025!$E$3:$E$1315, $A8)</f>
        <v>6</v>
      </c>
      <c r="Y8">
        <f>SUMIFS(DataRegularSeason20242025!$AA$3:$AA$1315,DataRegularSeason20242025!$B$3:$B$1315, "&lt;=" &amp; Y$1, DataRegularSeason20242025!$D$3:$D$1315, $A8)+SUMIFS(DataRegularSeason20242025!$AB$3:$AB$1315,DataRegularSeason20242025!$B$3:$B$1315, "&lt;=" &amp; Y$1, DataRegularSeason20242025!$E$3:$E$1315, $A8)</f>
        <v>8</v>
      </c>
      <c r="Z8">
        <f>SUMIFS(DataRegularSeason20242025!$AA$3:$AA$1315,DataRegularSeason20242025!$B$3:$B$1315, "&lt;=" &amp; Z$1, DataRegularSeason20242025!$D$3:$D$1315, $A8)+SUMIFS(DataRegularSeason20242025!$AB$3:$AB$1315,DataRegularSeason20242025!$B$3:$B$1315, "&lt;=" &amp; Z$1, DataRegularSeason20242025!$E$3:$E$1315, $A8)</f>
        <v>8</v>
      </c>
      <c r="AA8">
        <f>SUMIFS(DataRegularSeason20242025!$AA$3:$AA$1315,DataRegularSeason20242025!$B$3:$B$1315, "&lt;=" &amp; AA$1, DataRegularSeason20242025!$D$3:$D$1315, $A8)+SUMIFS(DataRegularSeason20242025!$AB$3:$AB$1315,DataRegularSeason20242025!$B$3:$B$1315, "&lt;=" &amp; AA$1, DataRegularSeason20242025!$E$3:$E$1315, $A8)</f>
        <v>8</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11</v>
      </c>
      <c r="AJ8">
        <f>SUMIFS(DataRegularSeason20242025!$AA$3:$AA$1315,DataRegularSeason20242025!$B$3:$B$1315, "&lt;=" &amp; AJ$1, DataRegularSeason20242025!$D$3:$D$1315, $A8)+SUMIFS(DataRegularSeason20242025!$AB$3:$AB$1315,DataRegularSeason20242025!$B$3:$B$1315, "&lt;=" &amp; AJ$1, DataRegularSeason20242025!$E$3:$E$1315, $A8)</f>
        <v>11</v>
      </c>
      <c r="AK8">
        <f>SUMIFS(DataRegularSeason20242025!$AA$3:$AA$1315,DataRegularSeason20242025!$B$3:$B$1315, "&lt;=" &amp; AK$1, DataRegularSeason20242025!$D$3:$D$1315, $A8)+SUMIFS(DataRegularSeason20242025!$AB$3:$AB$1315,DataRegularSeason20242025!$B$3:$B$1315, "&lt;=" &amp; AK$1, DataRegularSeason20242025!$E$3:$E$1315, $A8)</f>
        <v>11</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13</v>
      </c>
      <c r="AN8">
        <f>SUMIFS(DataRegularSeason20242025!$AA$3:$AA$1315,DataRegularSeason20242025!$B$3:$B$1315, "&lt;=" &amp; AN$1, DataRegularSeason20242025!$D$3:$D$1315, $A8)+SUMIFS(DataRegularSeason20242025!$AB$3:$AB$1315,DataRegularSeason20242025!$B$3:$B$1315, "&lt;=" &amp; AN$1, DataRegularSeason20242025!$E$3:$E$1315, $A8)</f>
        <v>13</v>
      </c>
      <c r="AO8">
        <f>SUMIFS(DataRegularSeason20242025!$AA$3:$AA$1315,DataRegularSeason20242025!$B$3:$B$1315, "&lt;=" &amp; AO$1, DataRegularSeason20242025!$D$3:$D$1315, $A8)+SUMIFS(DataRegularSeason20242025!$AB$3:$AB$1315,DataRegularSeason20242025!$B$3:$B$1315, "&lt;=" &amp; AO$1, DataRegularSeason20242025!$E$3:$E$1315, $A8)</f>
        <v>13</v>
      </c>
      <c r="AP8">
        <f>SUMIFS(DataRegularSeason20242025!$AA$3:$AA$1315,DataRegularSeason20242025!$B$3:$B$1315, "&lt;=" &amp; AP$1, DataRegularSeason20242025!$D$3:$D$1315, $A8)+SUMIFS(DataRegularSeason20242025!$AB$3:$AB$1315,DataRegularSeason20242025!$B$3:$B$1315, "&lt;=" &amp; AP$1, DataRegularSeason20242025!$E$3:$E$1315, $A8)</f>
        <v>13</v>
      </c>
      <c r="AQ8">
        <f>SUMIFS(DataRegularSeason20242025!$AA$3:$AA$1315,DataRegularSeason20242025!$B$3:$B$1315, "&lt;=" &amp; AQ$1, DataRegularSeason20242025!$D$3:$D$1315, $A8)+SUMIFS(DataRegularSeason20242025!$AB$3:$AB$1315,DataRegularSeason20242025!$B$3:$B$1315, "&lt;=" &amp; AQ$1, DataRegularSeason20242025!$E$3:$E$1315, $A8)</f>
        <v>13</v>
      </c>
      <c r="AR8">
        <f>SUMIFS(DataRegularSeason20242025!$AA$3:$AA$1315,DataRegularSeason20242025!$B$3:$B$1315, "&lt;=" &amp; AR$1, DataRegularSeason20242025!$D$3:$D$1315, $A8)+SUMIFS(DataRegularSeason20242025!$AB$3:$AB$1315,DataRegularSeason20242025!$B$3:$B$1315, "&lt;=" &amp; AR$1, DataRegularSeason20242025!$E$3:$E$1315, $A8)</f>
        <v>13</v>
      </c>
      <c r="AS8">
        <f>SUMIFS(DataRegularSeason20242025!$AA$3:$AA$1315,DataRegularSeason20242025!$B$3:$B$1315, "&lt;=" &amp; AS$1, DataRegularSeason20242025!$D$3:$D$1315, $A8)+SUMIFS(DataRegularSeason20242025!$AB$3:$AB$1315,DataRegularSeason20242025!$B$3:$B$1315, "&lt;=" &amp; AS$1, DataRegularSeason20242025!$E$3:$E$1315, $A8)</f>
        <v>15</v>
      </c>
      <c r="AT8">
        <f>SUMIFS(DataRegularSeason20242025!$AA$3:$AA$1315,DataRegularSeason20242025!$B$3:$B$1315, "&lt;=" &amp; AT$1, DataRegularSeason20242025!$D$3:$D$1315, $A8)+SUMIFS(DataRegularSeason20242025!$AB$3:$AB$1315,DataRegularSeason20242025!$B$3:$B$1315, "&lt;=" &amp; AT$1, DataRegularSeason20242025!$E$3:$E$1315, $A8)</f>
        <v>15</v>
      </c>
      <c r="AU8">
        <f>SUMIFS(DataRegularSeason20242025!$AA$3:$AA$1315,DataRegularSeason20242025!$B$3:$B$1315, "&lt;=" &amp; AU$1, DataRegularSeason20242025!$D$3:$D$1315, $A8)+SUMIFS(DataRegularSeason20242025!$AB$3:$AB$1315,DataRegularSeason20242025!$B$3:$B$1315, "&lt;=" &amp; AU$1, DataRegularSeason20242025!$E$3:$E$1315, $A8)</f>
        <v>15</v>
      </c>
      <c r="AV8">
        <f>SUMIFS(DataRegularSeason20242025!$AA$3:$AA$1315,DataRegularSeason20242025!$B$3:$B$1315, "&lt;=" &amp; AV$1, DataRegularSeason20242025!$D$3:$D$1315, $A8)+SUMIFS(DataRegularSeason20242025!$AB$3:$AB$1315,DataRegularSeason20242025!$B$3:$B$1315, "&lt;=" &amp; AV$1, DataRegularSeason20242025!$E$3:$E$1315, $A8)</f>
        <v>15</v>
      </c>
      <c r="AW8">
        <f>SUMIFS(DataRegularSeason20242025!$AA$3:$AA$1315,DataRegularSeason20242025!$B$3:$B$1315, "&lt;=" &amp; AW$1, DataRegularSeason20242025!$D$3:$D$1315, $A8)+SUMIFS(DataRegularSeason20242025!$AB$3:$AB$1315,DataRegularSeason20242025!$B$3:$B$1315, "&lt;=" &amp; AW$1, DataRegularSeason20242025!$E$3:$E$1315, $A8)</f>
        <v>15</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18</v>
      </c>
      <c r="BB8">
        <f>SUMIFS(DataRegularSeason20242025!$AA$3:$AA$1315,DataRegularSeason20242025!$B$3:$B$1315, "&lt;=" &amp; BB$1, DataRegularSeason20242025!$D$3:$D$1315, $A8)+SUMIFS(DataRegularSeason20242025!$AB$3:$AB$1315,DataRegularSeason20242025!$B$3:$B$1315, "&lt;=" &amp; BB$1, DataRegularSeason20242025!$E$3:$E$1315, $A8)</f>
        <v>18</v>
      </c>
      <c r="BC8">
        <f>SUMIFS(DataRegularSeason20242025!$AA$3:$AA$1315,DataRegularSeason20242025!$B$3:$B$1315, "&lt;=" &amp; BC$1, DataRegularSeason20242025!$D$3:$D$1315, $A8)+SUMIFS(DataRegularSeason20242025!$AB$3:$AB$1315,DataRegularSeason20242025!$B$3:$B$1315, "&lt;=" &amp; BC$1, DataRegularSeason20242025!$E$3:$E$1315, $A8)</f>
        <v>18</v>
      </c>
      <c r="BD8">
        <f>SUMIFS(DataRegularSeason20242025!$AA$3:$AA$1315,DataRegularSeason20242025!$B$3:$B$1315, "&lt;=" &amp; BD$1, DataRegularSeason20242025!$D$3:$D$1315, $A8)+SUMIFS(DataRegularSeason20242025!$AB$3:$AB$1315,DataRegularSeason20242025!$B$3:$B$1315, "&lt;=" &amp; BD$1, DataRegularSeason20242025!$E$3:$E$1315, $A8)</f>
        <v>18</v>
      </c>
      <c r="BE8">
        <f>SUMIFS(DataRegularSeason20242025!$AA$3:$AA$1315,DataRegularSeason20242025!$B$3:$B$1315, "&lt;=" &amp; BE$1, DataRegularSeason20242025!$D$3:$D$1315, $A8)+SUMIFS(DataRegularSeason20242025!$AB$3:$AB$1315,DataRegularSeason20242025!$B$3:$B$1315, "&lt;=" &amp; BE$1, DataRegularSeason20242025!$E$3:$E$1315, $A8)</f>
        <v>20</v>
      </c>
      <c r="BF8">
        <f>SUMIFS(DataRegularSeason20242025!$AA$3:$AA$1315,DataRegularSeason20242025!$B$3:$B$1315, "&lt;=" &amp; BF$1, DataRegularSeason20242025!$D$3:$D$1315, $A8)+SUMIFS(DataRegularSeason20242025!$AB$3:$AB$1315,DataRegularSeason20242025!$B$3:$B$1315, "&lt;=" &amp; BF$1, DataRegularSeason20242025!$E$3:$E$1315, $A8)</f>
        <v>20</v>
      </c>
      <c r="BG8">
        <f>SUMIFS(DataRegularSeason20242025!$AA$3:$AA$1315,DataRegularSeason20242025!$B$3:$B$1315, "&lt;=" &amp; BG$1, DataRegularSeason20242025!$D$3:$D$1315, $A8)+SUMIFS(DataRegularSeason20242025!$AB$3:$AB$1315,DataRegularSeason20242025!$B$3:$B$1315, "&lt;=" &amp; BG$1, DataRegularSeason20242025!$E$3:$E$1315, $A8)</f>
        <v>22</v>
      </c>
      <c r="BH8">
        <f>SUMIFS(DataRegularSeason20242025!$AA$3:$AA$1315,DataRegularSeason20242025!$B$3:$B$1315, "&lt;=" &amp; BH$1, DataRegularSeason20242025!$D$3:$D$1315, $A8)+SUMIFS(DataRegularSeason20242025!$AB$3:$AB$1315,DataRegularSeason20242025!$B$3:$B$1315, "&lt;=" &amp; BH$1, DataRegularSeason20242025!$E$3:$E$1315, $A8)</f>
        <v>22</v>
      </c>
      <c r="BI8">
        <f>SUMIFS(DataRegularSeason20242025!$AA$3:$AA$1315,DataRegularSeason20242025!$B$3:$B$1315, "&lt;=" &amp; BI$1, DataRegularSeason20242025!$D$3:$D$1315, $A8)+SUMIFS(DataRegularSeason20242025!$AB$3:$AB$1315,DataRegularSeason20242025!$B$3:$B$1315, "&lt;=" &amp; BI$1, DataRegularSeason20242025!$E$3:$E$1315, $A8)</f>
        <v>22</v>
      </c>
      <c r="BJ8">
        <f>SUMIFS(DataRegularSeason20242025!$AA$3:$AA$1315,DataRegularSeason20242025!$B$3:$B$1315, "&lt;=" &amp; BJ$1, DataRegularSeason20242025!$D$3:$D$1315, $A8)+SUMIFS(DataRegularSeason20242025!$AB$3:$AB$1315,DataRegularSeason20242025!$B$3:$B$1315, "&lt;=" &amp; BJ$1, DataRegularSeason20242025!$E$3:$E$1315, $A8)</f>
        <v>22</v>
      </c>
      <c r="BK8">
        <f>SUMIFS(DataRegularSeason20242025!$AA$3:$AA$1315,DataRegularSeason20242025!$B$3:$B$1315, "&lt;=" &amp; BK$1, DataRegularSeason20242025!$D$3:$D$1315, $A8)+SUMIFS(DataRegularSeason20242025!$AB$3:$AB$1315,DataRegularSeason20242025!$B$3:$B$1315, "&lt;=" &amp; BK$1, DataRegularSeason20242025!$E$3:$E$1315, $A8)</f>
        <v>23</v>
      </c>
      <c r="BL8">
        <f>SUMIFS(DataRegularSeason20242025!$AA$3:$AA$1315,DataRegularSeason20242025!$B$3:$B$1315, "&lt;=" &amp; BL$1, DataRegularSeason20242025!$D$3:$D$1315, $A8)+SUMIFS(DataRegularSeason20242025!$AB$3:$AB$1315,DataRegularSeason20242025!$B$3:$B$1315, "&lt;=" &amp; BL$1, DataRegularSeason20242025!$E$3:$E$1315, $A8)</f>
        <v>23</v>
      </c>
      <c r="BM8">
        <f>SUMIFS(DataRegularSeason20242025!$AA$3:$AA$1315,DataRegularSeason20242025!$B$3:$B$1315, "&lt;=" &amp; BM$1, DataRegularSeason20242025!$D$3:$D$1315, $A8)+SUMIFS(DataRegularSeason20242025!$AB$3:$AB$1315,DataRegularSeason20242025!$B$3:$B$1315, "&lt;=" &amp; BM$1, DataRegularSeason20242025!$E$3:$E$1315, $A8)</f>
        <v>24</v>
      </c>
      <c r="BN8">
        <f>SUMIFS(DataRegularSeason20242025!$AA$3:$AA$1315,DataRegularSeason20242025!$B$3:$B$1315, "&lt;=" &amp; BN$1, DataRegularSeason20242025!$D$3:$D$1315, $A8)+SUMIFS(DataRegularSeason20242025!$AB$3:$AB$1315,DataRegularSeason20242025!$B$3:$B$1315, "&lt;=" &amp; BN$1, DataRegularSeason20242025!$E$3:$E$1315, $A8)</f>
        <v>24</v>
      </c>
      <c r="BO8">
        <f>SUMIFS(DataRegularSeason20242025!$AA$3:$AA$1315,DataRegularSeason20242025!$B$3:$B$1315, "&lt;=" &amp; BO$1, DataRegularSeason20242025!$D$3:$D$1315, $A8)+SUMIFS(DataRegularSeason20242025!$AB$3:$AB$1315,DataRegularSeason20242025!$B$3:$B$1315, "&lt;=" &amp; BO$1, DataRegularSeason20242025!$E$3:$E$1315, $A8)</f>
        <v>24</v>
      </c>
      <c r="BP8">
        <f>SUMIFS(DataRegularSeason20242025!$AA$3:$AA$1315,DataRegularSeason20242025!$B$3:$B$1315, "&lt;=" &amp; BP$1, DataRegularSeason20242025!$D$3:$D$1315, $A8)+SUMIFS(DataRegularSeason20242025!$AB$3:$AB$1315,DataRegularSeason20242025!$B$3:$B$1315, "&lt;=" &amp; BP$1, DataRegularSeason20242025!$E$3:$E$1315, $A8)</f>
        <v>24</v>
      </c>
      <c r="BQ8">
        <f>SUMIFS(DataRegularSeason20242025!$AA$3:$AA$1315,DataRegularSeason20242025!$B$3:$B$1315, "&lt;=" &amp; BQ$1, DataRegularSeason20242025!$D$3:$D$1315, $A8)+SUMIFS(DataRegularSeason20242025!$AB$3:$AB$1315,DataRegularSeason20242025!$B$3:$B$1315, "&lt;=" &amp; BQ$1, DataRegularSeason20242025!$E$3:$E$1315, $A8)</f>
        <v>24</v>
      </c>
      <c r="BR8">
        <f>SUMIFS(DataRegularSeason20242025!$AA$3:$AA$1315,DataRegularSeason20242025!$B$3:$B$1315, "&lt;=" &amp; BR$1, DataRegularSeason20242025!$D$3:$D$1315, $A8)+SUMIFS(DataRegularSeason20242025!$AB$3:$AB$1315,DataRegularSeason20242025!$B$3:$B$1315, "&lt;=" &amp; BR$1, DataRegularSeason20242025!$E$3:$E$1315, $A8)</f>
        <v>24</v>
      </c>
      <c r="BS8">
        <f>SUMIFS(DataRegularSeason20242025!$AA$3:$AA$1315,DataRegularSeason20242025!$B$3:$B$1315, "&lt;=" &amp; BS$1, DataRegularSeason20242025!$D$3:$D$1315, $A8)+SUMIFS(DataRegularSeason20242025!$AB$3:$AB$1315,DataRegularSeason20242025!$B$3:$B$1315, "&lt;=" &amp; BS$1, DataRegularSeason20242025!$E$3:$E$1315, $A8)</f>
        <v>26</v>
      </c>
      <c r="BT8">
        <f>SUMIFS(DataRegularSeason20242025!$AA$3:$AA$1315,DataRegularSeason20242025!$B$3:$B$1315, "&lt;=" &amp; BT$1, DataRegularSeason20242025!$D$3:$D$1315, $A8)+SUMIFS(DataRegularSeason20242025!$AB$3:$AB$1315,DataRegularSeason20242025!$B$3:$B$1315, "&lt;=" &amp; BT$1, DataRegularSeason20242025!$E$3:$E$1315, $A8)</f>
        <v>26</v>
      </c>
      <c r="BU8">
        <f>SUMIFS(DataRegularSeason20242025!$AA$3:$AA$1315,DataRegularSeason20242025!$B$3:$B$1315, "&lt;=" &amp; BU$1, DataRegularSeason20242025!$D$3:$D$1315, $A8)+SUMIFS(DataRegularSeason20242025!$AB$3:$AB$1315,DataRegularSeason20242025!$B$3:$B$1315, "&lt;=" &amp; BU$1, DataRegularSeason20242025!$E$3:$E$1315, $A8)</f>
        <v>26</v>
      </c>
      <c r="BV8">
        <f>SUMIFS(DataRegularSeason20242025!$AA$3:$AA$1315,DataRegularSeason20242025!$B$3:$B$1315, "&lt;=" &amp; BV$1, DataRegularSeason20242025!$D$3:$D$1315, $A8)+SUMIFS(DataRegularSeason20242025!$AB$3:$AB$1315,DataRegularSeason20242025!$B$3:$B$1315, "&lt;=" &amp; BV$1, DataRegularSeason20242025!$E$3:$E$1315, $A8)</f>
        <v>26</v>
      </c>
      <c r="BW8">
        <f>SUMIFS(DataRegularSeason20242025!$AA$3:$AA$1315,DataRegularSeason20242025!$B$3:$B$1315, "&lt;=" &amp; BW$1, DataRegularSeason20242025!$D$3:$D$1315, $A8)+SUMIFS(DataRegularSeason20242025!$AB$3:$AB$1315,DataRegularSeason20242025!$B$3:$B$1315, "&lt;=" &amp; BW$1, DataRegularSeason20242025!$E$3:$E$1315, $A8)</f>
        <v>26</v>
      </c>
      <c r="BX8">
        <f>SUMIFS(DataRegularSeason20242025!$AA$3:$AA$1315,DataRegularSeason20242025!$B$3:$B$1315, "&lt;=" &amp; BX$1, DataRegularSeason20242025!$D$3:$D$1315, $A8)+SUMIFS(DataRegularSeason20242025!$AB$3:$AB$1315,DataRegularSeason20242025!$B$3:$B$1315, "&lt;=" &amp; BX$1, DataRegularSeason20242025!$E$3:$E$1315, $A8)</f>
        <v>28</v>
      </c>
      <c r="BY8">
        <f>SUMIFS(DataRegularSeason20242025!$AA$3:$AA$1315,DataRegularSeason20242025!$B$3:$B$1315, "&lt;=" &amp; BY$1, DataRegularSeason20242025!$D$3:$D$1315, $A8)+SUMIFS(DataRegularSeason20242025!$AB$3:$AB$1315,DataRegularSeason20242025!$B$3:$B$1315, "&lt;=" &amp; BY$1, DataRegularSeason20242025!$E$3:$E$1315, $A8)</f>
        <v>28</v>
      </c>
      <c r="BZ8">
        <f>SUMIFS(DataRegularSeason20242025!$AA$3:$AA$1315,DataRegularSeason20242025!$B$3:$B$1315, "&lt;=" &amp; BZ$1, DataRegularSeason20242025!$D$3:$D$1315, $A8)+SUMIFS(DataRegularSeason20242025!$AB$3:$AB$1315,DataRegularSeason20242025!$B$3:$B$1315, "&lt;=" &amp; BZ$1, DataRegularSeason20242025!$E$3:$E$1315, $A8)</f>
        <v>28</v>
      </c>
      <c r="CA8">
        <f>SUMIFS(DataRegularSeason20242025!$AA$3:$AA$1315,DataRegularSeason20242025!$B$3:$B$1315, "&lt;=" &amp; CA$1, DataRegularSeason20242025!$D$3:$D$1315, $A8)+SUMIFS(DataRegularSeason20242025!$AB$3:$AB$1315,DataRegularSeason20242025!$B$3:$B$1315, "&lt;=" &amp; CA$1, DataRegularSeason20242025!$E$3:$E$1315, $A8)</f>
        <v>28</v>
      </c>
      <c r="CB8">
        <f>SUMIFS(DataRegularSeason20242025!$AA$3:$AA$1315,DataRegularSeason20242025!$B$3:$B$1315, "&lt;=" &amp; CB$1, DataRegularSeason20242025!$D$3:$D$1315, $A8)+SUMIFS(DataRegularSeason20242025!$AB$3:$AB$1315,DataRegularSeason20242025!$B$3:$B$1315, "&lt;=" &amp; CB$1, DataRegularSeason20242025!$E$3:$E$1315, $A8)</f>
        <v>30</v>
      </c>
      <c r="CC8">
        <f>SUMIFS(DataRegularSeason20242025!$AA$3:$AA$1315,DataRegularSeason20242025!$B$3:$B$1315, "&lt;=" &amp; CC$1, DataRegularSeason20242025!$D$3:$D$1315, $A8)+SUMIFS(DataRegularSeason20242025!$AB$3:$AB$1315,DataRegularSeason20242025!$B$3:$B$1315, "&lt;=" &amp; CC$1, DataRegularSeason20242025!$E$3:$E$1315, $A8)</f>
        <v>30</v>
      </c>
      <c r="CD8">
        <f>SUMIFS(DataRegularSeason20242025!$AA$3:$AA$1315,DataRegularSeason20242025!$B$3:$B$1315, "&lt;=" &amp; CD$1, DataRegularSeason20242025!$D$3:$D$1315, $A8)+SUMIFS(DataRegularSeason20242025!$AB$3:$AB$1315,DataRegularSeason20242025!$B$3:$B$1315, "&lt;=" &amp; CD$1, DataRegularSeason20242025!$E$3:$E$1315, $A8)</f>
        <v>30</v>
      </c>
      <c r="CE8">
        <f>SUMIFS(DataRegularSeason20242025!$AA$3:$AA$1315,DataRegularSeason20242025!$B$3:$B$1315, "&lt;=" &amp; CE$1, DataRegularSeason20242025!$D$3:$D$1315, $A8)+SUMIFS(DataRegularSeason20242025!$AB$3:$AB$1315,DataRegularSeason20242025!$B$3:$B$1315, "&lt;=" &amp; CE$1, DataRegularSeason20242025!$E$3:$E$1315, $A8)</f>
        <v>30</v>
      </c>
      <c r="CF8">
        <f>SUMIFS(DataRegularSeason20242025!$AA$3:$AA$1315,DataRegularSeason20242025!$B$3:$B$1315, "&lt;=" &amp; CF$1, DataRegularSeason20242025!$D$3:$D$1315, $A8)+SUMIFS(DataRegularSeason20242025!$AB$3:$AB$1315,DataRegularSeason20242025!$B$3:$B$1315, "&lt;=" &amp; CF$1, DataRegularSeason20242025!$E$3:$E$1315, $A8)</f>
        <v>30</v>
      </c>
      <c r="CG8">
        <f>SUMIFS(DataRegularSeason20242025!$AA$3:$AA$1315,DataRegularSeason20242025!$B$3:$B$1315, "&lt;=" &amp; CG$1, DataRegularSeason20242025!$D$3:$D$1315, $A8)+SUMIFS(DataRegularSeason20242025!$AB$3:$AB$1315,DataRegularSeason20242025!$B$3:$B$1315, "&lt;=" &amp; CG$1, DataRegularSeason20242025!$E$3:$E$1315, $A8)</f>
        <v>30</v>
      </c>
      <c r="CH8">
        <f>SUMIFS(DataRegularSeason20242025!$AA$3:$AA$1315,DataRegularSeason20242025!$B$3:$B$1315, "&lt;=" &amp; CH$1, DataRegularSeason20242025!$D$3:$D$1315, $A8)+SUMIFS(DataRegularSeason20242025!$AB$3:$AB$1315,DataRegularSeason20242025!$B$3:$B$1315, "&lt;=" &amp; CH$1, DataRegularSeason20242025!$E$3:$E$1315, $A8)</f>
        <v>30</v>
      </c>
      <c r="CI8">
        <f>SUMIFS(DataRegularSeason20242025!$AA$3:$AA$1315,DataRegularSeason20242025!$B$3:$B$1315, "&lt;=" &amp; CI$1, DataRegularSeason20242025!$D$3:$D$1315, $A8)+SUMIFS(DataRegularSeason20242025!$AB$3:$AB$1315,DataRegularSeason20242025!$B$3:$B$1315, "&lt;=" &amp; CI$1, DataRegularSeason20242025!$E$3:$E$1315, $A8)</f>
        <v>30</v>
      </c>
      <c r="CJ8">
        <f>SUMIFS(DataRegularSeason20242025!$AA$3:$AA$1315,DataRegularSeason20242025!$B$3:$B$1315, "&lt;=" &amp; CJ$1, DataRegularSeason20242025!$D$3:$D$1315, $A8)+SUMIFS(DataRegularSeason20242025!$AB$3:$AB$1315,DataRegularSeason20242025!$B$3:$B$1315, "&lt;=" &amp; CJ$1, DataRegularSeason20242025!$E$3:$E$1315, $A8)</f>
        <v>30</v>
      </c>
      <c r="CK8">
        <f>SUMIFS(DataRegularSeason20242025!$AA$3:$AA$1315,DataRegularSeason20242025!$B$3:$B$1315, "&lt;=" &amp; CK$1, DataRegularSeason20242025!$D$3:$D$1315, $A8)+SUMIFS(DataRegularSeason20242025!$AB$3:$AB$1315,DataRegularSeason20242025!$B$3:$B$1315, "&lt;=" &amp; CK$1, DataRegularSeason20242025!$E$3:$E$1315, $A8)</f>
        <v>30</v>
      </c>
      <c r="CL8">
        <f>SUMIFS(DataRegularSeason20242025!$AA$3:$AA$1315,DataRegularSeason20242025!$B$3:$B$1315, "&lt;=" &amp; CL$1, DataRegularSeason20242025!$D$3:$D$1315, $A8)+SUMIFS(DataRegularSeason20242025!$AB$3:$AB$1315,DataRegularSeason20242025!$B$3:$B$1315, "&lt;=" &amp; CL$1, DataRegularSeason20242025!$E$3:$E$1315, $A8)</f>
        <v>30</v>
      </c>
      <c r="CM8">
        <f>SUMIFS(DataRegularSeason20242025!$AA$3:$AA$1315,DataRegularSeason20242025!$B$3:$B$1315, "&lt;=" &amp; CM$1, DataRegularSeason20242025!$D$3:$D$1315, $A8)+SUMIFS(DataRegularSeason20242025!$AB$3:$AB$1315,DataRegularSeason20242025!$B$3:$B$1315, "&lt;=" &amp; CM$1, DataRegularSeason20242025!$E$3:$E$1315, $A8)</f>
        <v>32</v>
      </c>
      <c r="CN8">
        <f>SUMIFS(DataRegularSeason20242025!$AA$3:$AA$1315,DataRegularSeason20242025!$B$3:$B$1315, "&lt;=" &amp; CN$1, DataRegularSeason20242025!$D$3:$D$1315, $A8)+SUMIFS(DataRegularSeason20242025!$AB$3:$AB$1315,DataRegularSeason20242025!$B$3:$B$1315, "&lt;=" &amp; CN$1, DataRegularSeason20242025!$E$3:$E$1315, $A8)</f>
        <v>32</v>
      </c>
      <c r="CO8">
        <f>SUMIFS(DataRegularSeason20242025!$AA$3:$AA$1315,DataRegularSeason20242025!$B$3:$B$1315, "&lt;=" &amp; CO$1, DataRegularSeason20242025!$D$3:$D$1315, $A8)+SUMIFS(DataRegularSeason20242025!$AB$3:$AB$1315,DataRegularSeason20242025!$B$3:$B$1315, "&lt;=" &amp; CO$1, DataRegularSeason20242025!$E$3:$E$1315, $A8)</f>
        <v>34</v>
      </c>
      <c r="CP8">
        <f>SUMIFS(DataRegularSeason20242025!$AA$3:$AA$1315,DataRegularSeason20242025!$B$3:$B$1315, "&lt;=" &amp; CP$1, DataRegularSeason20242025!$D$3:$D$1315, $A8)+SUMIFS(DataRegularSeason20242025!$AB$3:$AB$1315,DataRegularSeason20242025!$B$3:$B$1315, "&lt;=" &amp; CP$1, DataRegularSeason20242025!$E$3:$E$1315, $A8)</f>
        <v>34</v>
      </c>
      <c r="CQ8">
        <f>SUMIFS(DataRegularSeason20242025!$AA$3:$AA$1315,DataRegularSeason20242025!$B$3:$B$1315, "&lt;=" &amp; CQ$1, DataRegularSeason20242025!$D$3:$D$1315, $A8)+SUMIFS(DataRegularSeason20242025!$AB$3:$AB$1315,DataRegularSeason20242025!$B$3:$B$1315, "&lt;=" &amp; CQ$1, DataRegularSeason20242025!$E$3:$E$1315, $A8)</f>
        <v>36</v>
      </c>
      <c r="CR8">
        <f>SUMIFS(DataRegularSeason20242025!$AA$3:$AA$1315,DataRegularSeason20242025!$B$3:$B$1315, "&lt;=" &amp; CR$1, DataRegularSeason20242025!$D$3:$D$1315, $A8)+SUMIFS(DataRegularSeason20242025!$AB$3:$AB$1315,DataRegularSeason20242025!$B$3:$B$1315, "&lt;=" &amp; CR$1, DataRegularSeason20242025!$E$3:$E$1315, $A8)</f>
        <v>36</v>
      </c>
      <c r="CS8">
        <f>SUMIFS(DataRegularSeason20242025!$AA$3:$AA$1315,DataRegularSeason20242025!$B$3:$B$1315, "&lt;=" &amp; CS$1, DataRegularSeason20242025!$D$3:$D$1315, $A8)+SUMIFS(DataRegularSeason20242025!$AB$3:$AB$1315,DataRegularSeason20242025!$B$3:$B$1315, "&lt;=" &amp; CS$1, DataRegularSeason20242025!$E$3:$E$1315, $A8)</f>
        <v>38</v>
      </c>
      <c r="CT8">
        <f>SUMIFS(DataRegularSeason20242025!$AA$3:$AA$1315,DataRegularSeason20242025!$B$3:$B$1315, "&lt;=" &amp; CT$1, DataRegularSeason20242025!$D$3:$D$1315, $A8)+SUMIFS(DataRegularSeason20242025!$AB$3:$AB$1315,DataRegularSeason20242025!$B$3:$B$1315, "&lt;=" &amp; CT$1, DataRegularSeason20242025!$E$3:$E$1315, $A8)</f>
        <v>38</v>
      </c>
      <c r="CU8">
        <f>SUMIFS(DataRegularSeason20242025!$AA$3:$AA$1315,DataRegularSeason20242025!$B$3:$B$1315, "&lt;=" &amp; CU$1, DataRegularSeason20242025!$D$3:$D$1315, $A8)+SUMIFS(DataRegularSeason20242025!$AB$3:$AB$1315,DataRegularSeason20242025!$B$3:$B$1315, "&lt;=" &amp; CU$1, DataRegularSeason20242025!$E$3:$E$1315, $A8)</f>
        <v>38</v>
      </c>
      <c r="CV8">
        <f>SUMIFS(DataRegularSeason20242025!$AA$3:$AA$1315,DataRegularSeason20242025!$B$3:$B$1315, "&lt;=" &amp; CV$1, DataRegularSeason20242025!$D$3:$D$1315, $A8)+SUMIFS(DataRegularSeason20242025!$AB$3:$AB$1315,DataRegularSeason20242025!$B$3:$B$1315, "&lt;=" &amp; CV$1, DataRegularSeason20242025!$E$3:$E$1315, $A8)</f>
        <v>40</v>
      </c>
      <c r="CW8">
        <f>SUMIFS(DataRegularSeason20242025!$AA$3:$AA$1315,DataRegularSeason20242025!$B$3:$B$1315, "&lt;=" &amp; CW$1, DataRegularSeason20242025!$D$3:$D$1315, $A8)+SUMIFS(DataRegularSeason20242025!$AB$3:$AB$1315,DataRegularSeason20242025!$B$3:$B$1315, "&lt;=" &amp; CW$1, DataRegularSeason20242025!$E$3:$E$1315, $A8)</f>
        <v>40</v>
      </c>
      <c r="CX8">
        <f>SUMIFS(DataRegularSeason20242025!$AA$3:$AA$1315,DataRegularSeason20242025!$B$3:$B$1315, "&lt;=" &amp; CX$1, DataRegularSeason20242025!$D$3:$D$1315, $A8)+SUMIFS(DataRegularSeason20242025!$AB$3:$AB$1315,DataRegularSeason20242025!$B$3:$B$1315, "&lt;=" &amp; CX$1, DataRegularSeason20242025!$E$3:$E$1315, $A8)</f>
        <v>40</v>
      </c>
      <c r="CY8">
        <f>SUMIFS(DataRegularSeason20242025!$AA$3:$AA$1315,DataRegularSeason20242025!$B$3:$B$1315, "&lt;=" &amp; CY$1, DataRegularSeason20242025!$D$3:$D$1315, $A8)+SUMIFS(DataRegularSeason20242025!$AB$3:$AB$1315,DataRegularSeason20242025!$B$3:$B$1315, "&lt;=" &amp; CY$1, DataRegularSeason20242025!$E$3:$E$1315, $A8)</f>
        <v>42</v>
      </c>
      <c r="CZ8">
        <f>SUMIFS(DataRegularSeason20242025!$AA$3:$AA$1315,DataRegularSeason20242025!$B$3:$B$1315, "&lt;=" &amp; CZ$1, DataRegularSeason20242025!$D$3:$D$1315, $A8)+SUMIFS(DataRegularSeason20242025!$AB$3:$AB$1315,DataRegularSeason20242025!$B$3:$B$1315, "&lt;=" &amp; CZ$1, DataRegularSeason20242025!$E$3:$E$1315, $A8)</f>
        <v>42</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44</v>
      </c>
      <c r="DD8">
        <f>SUMIFS(DataRegularSeason20242025!$AA$3:$AA$1315,DataRegularSeason20242025!$B$3:$B$1315, "&lt;=" &amp; DD$1, DataRegularSeason20242025!$D$3:$D$1315, $A8)+SUMIFS(DataRegularSeason20242025!$AB$3:$AB$1315,DataRegularSeason20242025!$B$3:$B$1315, "&lt;=" &amp; DD$1, DataRegularSeason20242025!$E$3:$E$1315, $A8)</f>
        <v>44</v>
      </c>
      <c r="DE8">
        <f>SUMIFS(DataRegularSeason20242025!$AA$3:$AA$1315,DataRegularSeason20242025!$B$3:$B$1315, "&lt;=" &amp; DE$1, DataRegularSeason20242025!$D$3:$D$1315, $A8)+SUMIFS(DataRegularSeason20242025!$AB$3:$AB$1315,DataRegularSeason20242025!$B$3:$B$1315, "&lt;=" &amp; DE$1, DataRegularSeason20242025!$E$3:$E$1315, $A8)</f>
        <v>46</v>
      </c>
      <c r="DF8">
        <f>SUMIFS(DataRegularSeason20242025!$AA$3:$AA$1315,DataRegularSeason20242025!$B$3:$B$1315, "&lt;=" &amp; DF$1, DataRegularSeason20242025!$D$3:$D$1315, $A8)+SUMIFS(DataRegularSeason20242025!$AB$3:$AB$1315,DataRegularSeason20242025!$B$3:$B$1315, "&lt;=" &amp; DF$1, DataRegularSeason20242025!$E$3:$E$1315, $A8)</f>
        <v>46</v>
      </c>
      <c r="DG8">
        <f>SUMIFS(DataRegularSeason20242025!$AA$3:$AA$1315,DataRegularSeason20242025!$B$3:$B$1315, "&lt;=" &amp; DG$1, DataRegularSeason20242025!$D$3:$D$1315, $A8)+SUMIFS(DataRegularSeason20242025!$AB$3:$AB$1315,DataRegularSeason20242025!$B$3:$B$1315, "&lt;=" &amp; DG$1, DataRegularSeason20242025!$E$3:$E$1315, $A8)</f>
        <v>46</v>
      </c>
      <c r="DH8">
        <f>SUMIFS(DataRegularSeason20242025!$AA$3:$AA$1315,DataRegularSeason20242025!$B$3:$B$1315, "&lt;=" &amp; DH$1, DataRegularSeason20242025!$D$3:$D$1315, $A8)+SUMIFS(DataRegularSeason20242025!$AB$3:$AB$1315,DataRegularSeason20242025!$B$3:$B$1315, "&lt;=" &amp; DH$1, DataRegularSeason20242025!$E$3:$E$1315, $A8)</f>
        <v>46</v>
      </c>
      <c r="DI8">
        <f>SUMIFS(DataRegularSeason20242025!$AA$3:$AA$1315,DataRegularSeason20242025!$B$3:$B$1315, "&lt;=" &amp; DI$1, DataRegularSeason20242025!$D$3:$D$1315, $A8)+SUMIFS(DataRegularSeason20242025!$AB$3:$AB$1315,DataRegularSeason20242025!$B$3:$B$1315, "&lt;=" &amp; DI$1, DataRegularSeason20242025!$E$3:$E$1315, $A8)</f>
        <v>46</v>
      </c>
      <c r="DJ8">
        <f>SUMIFS(DataRegularSeason20242025!$AA$3:$AA$1315,DataRegularSeason20242025!$B$3:$B$1315, "&lt;=" &amp; DJ$1, DataRegularSeason20242025!$D$3:$D$1315, $A8)+SUMIFS(DataRegularSeason20242025!$AB$3:$AB$1315,DataRegularSeason20242025!$B$3:$B$1315, "&lt;=" &amp; DJ$1, DataRegularSeason20242025!$E$3:$E$1315, $A8)</f>
        <v>47</v>
      </c>
      <c r="DK8">
        <f>SUMIFS(DataRegularSeason20242025!$AA$3:$AA$1315,DataRegularSeason20242025!$B$3:$B$1315, "&lt;=" &amp; DK$1, DataRegularSeason20242025!$D$3:$D$1315, $A8)+SUMIFS(DataRegularSeason20242025!$AB$3:$AB$1315,DataRegularSeason20242025!$B$3:$B$1315, "&lt;=" &amp; DK$1, DataRegularSeason20242025!$E$3:$E$1315, $A8)</f>
        <v>47</v>
      </c>
      <c r="DL8">
        <f>SUMIFS(DataRegularSeason20242025!$AA$3:$AA$1315,DataRegularSeason20242025!$B$3:$B$1315, "&lt;=" &amp; DL$1, DataRegularSeason20242025!$D$3:$D$1315, $A8)+SUMIFS(DataRegularSeason20242025!$AB$3:$AB$1315,DataRegularSeason20242025!$B$3:$B$1315, "&lt;=" &amp; DL$1, DataRegularSeason20242025!$E$3:$E$1315, $A8)</f>
        <v>49</v>
      </c>
      <c r="DM8">
        <f>SUMIFS(DataRegularSeason20242025!$AA$3:$AA$1315,DataRegularSeason20242025!$B$3:$B$1315, "&lt;=" &amp; DM$1, DataRegularSeason20242025!$D$3:$D$1315, $A8)+SUMIFS(DataRegularSeason20242025!$AB$3:$AB$1315,DataRegularSeason20242025!$B$3:$B$1315, "&lt;=" &amp; DM$1, DataRegularSeason20242025!$E$3:$E$1315, $A8)</f>
        <v>49</v>
      </c>
      <c r="DN8">
        <f>SUMIFS(DataRegularSeason20242025!$AA$3:$AA$1315,DataRegularSeason20242025!$B$3:$B$1315, "&lt;=" &amp; DN$1, DataRegularSeason20242025!$D$3:$D$1315, $A8)+SUMIFS(DataRegularSeason20242025!$AB$3:$AB$1315,DataRegularSeason20242025!$B$3:$B$1315, "&lt;=" &amp; DN$1, DataRegularSeason20242025!$E$3:$E$1315, $A8)</f>
        <v>51</v>
      </c>
      <c r="DO8">
        <f>SUMIFS(DataRegularSeason20242025!$AA$3:$AA$1315,DataRegularSeason20242025!$B$3:$B$1315, "&lt;=" &amp; DO$1, DataRegularSeason20242025!$D$3:$D$1315, $A8)+SUMIFS(DataRegularSeason20242025!$AB$3:$AB$1315,DataRegularSeason20242025!$B$3:$B$1315, "&lt;=" &amp; DO$1, DataRegularSeason20242025!$E$3:$E$1315, $A8)</f>
        <v>51</v>
      </c>
      <c r="DP8">
        <f>SUMIFS(DataRegularSeason20242025!$AA$3:$AA$1315,DataRegularSeason20242025!$B$3:$B$1315, "&lt;=" &amp; DP$1, DataRegularSeason20242025!$D$3:$D$1315, $A8)+SUMIFS(DataRegularSeason20242025!$AB$3:$AB$1315,DataRegularSeason20242025!$B$3:$B$1315, "&lt;=" &amp; DP$1, DataRegularSeason20242025!$E$3:$E$1315, $A8)</f>
        <v>51</v>
      </c>
      <c r="DQ8">
        <f>SUMIFS(DataRegularSeason20242025!$AA$3:$AA$1315,DataRegularSeason20242025!$B$3:$B$1315, "&lt;=" &amp; DQ$1, DataRegularSeason20242025!$D$3:$D$1315, $A8)+SUMIFS(DataRegularSeason20242025!$AB$3:$AB$1315,DataRegularSeason20242025!$B$3:$B$1315, "&lt;=" &amp; DQ$1, DataRegularSeason20242025!$E$3:$E$1315, $A8)</f>
        <v>51</v>
      </c>
      <c r="DR8">
        <f>SUMIFS(DataRegularSeason20242025!$AA$3:$AA$1315,DataRegularSeason20242025!$B$3:$B$1315, "&lt;=" &amp; DR$1, DataRegularSeason20242025!$D$3:$D$1315, $A8)+SUMIFS(DataRegularSeason20242025!$AB$3:$AB$1315,DataRegularSeason20242025!$B$3:$B$1315, "&lt;=" &amp; DR$1, DataRegularSeason20242025!$E$3:$E$1315, $A8)</f>
        <v>51</v>
      </c>
      <c r="DS8">
        <f>SUMIFS(DataRegularSeason20242025!$AA$3:$AA$1315,DataRegularSeason20242025!$B$3:$B$1315, "&lt;=" &amp; DS$1, DataRegularSeason20242025!$D$3:$D$1315, $A8)+SUMIFS(DataRegularSeason20242025!$AB$3:$AB$1315,DataRegularSeason20242025!$B$3:$B$1315, "&lt;=" &amp; DS$1, DataRegularSeason20242025!$E$3:$E$1315, $A8)</f>
        <v>51</v>
      </c>
      <c r="DT8">
        <f>SUMIFS(DataRegularSeason20242025!$AA$3:$AA$1315,DataRegularSeason20242025!$B$3:$B$1315, "&lt;=" &amp; DT$1, DataRegularSeason20242025!$D$3:$D$1315, $A8)+SUMIFS(DataRegularSeason20242025!$AB$3:$AB$1315,DataRegularSeason20242025!$B$3:$B$1315, "&lt;=" &amp; DT$1, DataRegularSeason20242025!$E$3:$E$1315, $A8)</f>
        <v>51</v>
      </c>
      <c r="DU8">
        <f>SUMIFS(DataRegularSeason20242025!$AA$3:$AA$1315,DataRegularSeason20242025!$B$3:$B$1315, "&lt;=" &amp; DU$1, DataRegularSeason20242025!$D$3:$D$1315, $A8)+SUMIFS(DataRegularSeason20242025!$AB$3:$AB$1315,DataRegularSeason20242025!$B$3:$B$1315, "&lt;=" &amp; DU$1, DataRegularSeason20242025!$E$3:$E$1315, $A8)</f>
        <v>51</v>
      </c>
      <c r="DV8">
        <f>SUMIFS(DataRegularSeason20242025!$AA$3:$AA$1315,DataRegularSeason20242025!$B$3:$B$1315, "&lt;=" &amp; DV$1, DataRegularSeason20242025!$D$3:$D$1315, $A8)+SUMIFS(DataRegularSeason20242025!$AB$3:$AB$1315,DataRegularSeason20242025!$B$3:$B$1315, "&lt;=" &amp; DV$1, DataRegularSeason20242025!$E$3:$E$1315, $A8)</f>
        <v>51</v>
      </c>
      <c r="DW8">
        <f>SUMIFS(DataRegularSeason20242025!$AA$3:$AA$1315,DataRegularSeason20242025!$B$3:$B$1315, "&lt;=" &amp; DW$1, DataRegularSeason20242025!$D$3:$D$1315, $A8)+SUMIFS(DataRegularSeason20242025!$AB$3:$AB$1315,DataRegularSeason20242025!$B$3:$B$1315, "&lt;=" &amp; DW$1, DataRegularSeason20242025!$E$3:$E$1315, $A8)</f>
        <v>51</v>
      </c>
      <c r="DX8">
        <f>SUMIFS(DataRegularSeason20242025!$AA$3:$AA$1315,DataRegularSeason20242025!$B$3:$B$1315, "&lt;=" &amp; DX$1, DataRegularSeason20242025!$D$3:$D$1315, $A8)+SUMIFS(DataRegularSeason20242025!$AB$3:$AB$1315,DataRegularSeason20242025!$B$3:$B$1315, "&lt;=" &amp; DX$1, DataRegularSeason20242025!$E$3:$E$1315, $A8)</f>
        <v>51</v>
      </c>
      <c r="DY8">
        <f>SUMIFS(DataRegularSeason20242025!$AA$3:$AA$1315,DataRegularSeason20242025!$B$3:$B$1315, "&lt;=" &amp; DY$1, DataRegularSeason20242025!$D$3:$D$1315, $A8)+SUMIFS(DataRegularSeason20242025!$AB$3:$AB$1315,DataRegularSeason20242025!$B$3:$B$1315, "&lt;=" &amp; DY$1, DataRegularSeason20242025!$E$3:$E$1315, $A8)</f>
        <v>51</v>
      </c>
      <c r="DZ8">
        <f>SUMIFS(DataRegularSeason20242025!$AA$3:$AA$1315,DataRegularSeason20242025!$B$3:$B$1315, "&lt;=" &amp; DZ$1, DataRegularSeason20242025!$D$3:$D$1315, $A8)+SUMIFS(DataRegularSeason20242025!$AB$3:$AB$1315,DataRegularSeason20242025!$B$3:$B$1315, "&lt;=" &amp; DZ$1, DataRegularSeason20242025!$E$3:$E$1315, $A8)</f>
        <v>51</v>
      </c>
      <c r="EA8">
        <f>SUMIFS(DataRegularSeason20242025!$AA$3:$AA$1315,DataRegularSeason20242025!$B$3:$B$1315, "&lt;=" &amp; EA$1, DataRegularSeason20242025!$D$3:$D$1315, $A8)+SUMIFS(DataRegularSeason20242025!$AB$3:$AB$1315,DataRegularSeason20242025!$B$3:$B$1315, "&lt;=" &amp; EA$1, DataRegularSeason20242025!$E$3:$E$1315, $A8)</f>
        <v>51</v>
      </c>
      <c r="EB8">
        <f>SUMIFS(DataRegularSeason20242025!$AA$3:$AA$1315,DataRegularSeason20242025!$B$3:$B$1315, "&lt;=" &amp; EB$1, DataRegularSeason20242025!$D$3:$D$1315, $A8)+SUMIFS(DataRegularSeason20242025!$AB$3:$AB$1315,DataRegularSeason20242025!$B$3:$B$1315, "&lt;=" &amp; EB$1, DataRegularSeason20242025!$E$3:$E$1315, $A8)</f>
        <v>51</v>
      </c>
      <c r="EC8">
        <f>SUMIFS(DataRegularSeason20242025!$AA$3:$AA$1315,DataRegularSeason20242025!$B$3:$B$1315, "&lt;=" &amp; EC$1, DataRegularSeason20242025!$D$3:$D$1315, $A8)+SUMIFS(DataRegularSeason20242025!$AB$3:$AB$1315,DataRegularSeason20242025!$B$3:$B$1315, "&lt;=" &amp; EC$1, DataRegularSeason20242025!$E$3:$E$1315, $A8)</f>
        <v>51</v>
      </c>
      <c r="ED8">
        <f>SUMIFS(DataRegularSeason20242025!$AA$3:$AA$1315,DataRegularSeason20242025!$B$3:$B$1315, "&lt;=" &amp; ED$1, DataRegularSeason20242025!$D$3:$D$1315, $A8)+SUMIFS(DataRegularSeason20242025!$AB$3:$AB$1315,DataRegularSeason20242025!$B$3:$B$1315, "&lt;=" &amp; ED$1, DataRegularSeason20242025!$E$3:$E$1315, $A8)</f>
        <v>51</v>
      </c>
      <c r="EE8">
        <f>SUMIFS(DataRegularSeason20242025!$AA$3:$AA$1315,DataRegularSeason20242025!$B$3:$B$1315, "&lt;=" &amp; EE$1, DataRegularSeason20242025!$D$3:$D$1315, $A8)+SUMIFS(DataRegularSeason20242025!$AB$3:$AB$1315,DataRegularSeason20242025!$B$3:$B$1315, "&lt;=" &amp; EE$1, DataRegularSeason20242025!$E$3:$E$1315, $A8)</f>
        <v>51</v>
      </c>
      <c r="EF8">
        <f>SUMIFS(DataRegularSeason20242025!$AA$3:$AA$1315,DataRegularSeason20242025!$B$3:$B$1315, "&lt;=" &amp; EF$1, DataRegularSeason20242025!$D$3:$D$1315, $A8)+SUMIFS(DataRegularSeason20242025!$AB$3:$AB$1315,DataRegularSeason20242025!$B$3:$B$1315, "&lt;=" &amp; EF$1, DataRegularSeason20242025!$E$3:$E$1315, $A8)</f>
        <v>51</v>
      </c>
      <c r="EG8">
        <f>SUMIFS(DataRegularSeason20242025!$AA$3:$AA$1315,DataRegularSeason20242025!$B$3:$B$1315, "&lt;=" &amp; EG$1, DataRegularSeason20242025!$D$3:$D$1315, $A8)+SUMIFS(DataRegularSeason20242025!$AB$3:$AB$1315,DataRegularSeason20242025!$B$3:$B$1315, "&lt;=" &amp; EG$1, DataRegularSeason20242025!$E$3:$E$1315, $A8)</f>
        <v>51</v>
      </c>
      <c r="EH8">
        <f>SUMIFS(DataRegularSeason20242025!$AA$3:$AA$1315,DataRegularSeason20242025!$B$3:$B$1315, "&lt;=" &amp; EH$1, DataRegularSeason20242025!$D$3:$D$1315, $A8)+SUMIFS(DataRegularSeason20242025!$AB$3:$AB$1315,DataRegularSeason20242025!$B$3:$B$1315, "&lt;=" &amp; EH$1, DataRegularSeason20242025!$E$3:$E$1315, $A8)</f>
        <v>51</v>
      </c>
      <c r="EI8">
        <f>SUMIFS(DataRegularSeason20242025!$AA$3:$AA$1315,DataRegularSeason20242025!$B$3:$B$1315, "&lt;=" &amp; EI$1, DataRegularSeason20242025!$D$3:$D$1315, $A8)+SUMIFS(DataRegularSeason20242025!$AB$3:$AB$1315,DataRegularSeason20242025!$B$3:$B$1315, "&lt;=" &amp; EI$1, DataRegularSeason20242025!$E$3:$E$1315, $A8)</f>
        <v>51</v>
      </c>
      <c r="EJ8">
        <f>SUMIFS(DataRegularSeason20242025!$AA$3:$AA$1315,DataRegularSeason20242025!$B$3:$B$1315, "&lt;=" &amp; EJ$1, DataRegularSeason20242025!$D$3:$D$1315, $A8)+SUMIFS(DataRegularSeason20242025!$AB$3:$AB$1315,DataRegularSeason20242025!$B$3:$B$1315, "&lt;=" &amp; EJ$1, DataRegularSeason20242025!$E$3:$E$1315, $A8)</f>
        <v>51</v>
      </c>
      <c r="EK8">
        <f>SUMIFS(DataRegularSeason20242025!$AA$3:$AA$1315,DataRegularSeason20242025!$B$3:$B$1315, "&lt;=" &amp; EK$1, DataRegularSeason20242025!$D$3:$D$1315, $A8)+SUMIFS(DataRegularSeason20242025!$AB$3:$AB$1315,DataRegularSeason20242025!$B$3:$B$1315, "&lt;=" &amp; EK$1, DataRegularSeason20242025!$E$3:$E$1315, $A8)</f>
        <v>51</v>
      </c>
      <c r="EL8">
        <f>SUMIFS(DataRegularSeason20242025!$AA$3:$AA$1315,DataRegularSeason20242025!$B$3:$B$1315, "&lt;=" &amp; EL$1, DataRegularSeason20242025!$D$3:$D$1315, $A8)+SUMIFS(DataRegularSeason20242025!$AB$3:$AB$1315,DataRegularSeason20242025!$B$3:$B$1315, "&lt;=" &amp; EL$1, DataRegularSeason20242025!$E$3:$E$1315, $A8)</f>
        <v>51</v>
      </c>
      <c r="EM8">
        <f>SUMIFS(DataRegularSeason20242025!$AA$3:$AA$1315,DataRegularSeason20242025!$B$3:$B$1315, "&lt;=" &amp; EM$1, DataRegularSeason20242025!$D$3:$D$1315, $A8)+SUMIFS(DataRegularSeason20242025!$AB$3:$AB$1315,DataRegularSeason20242025!$B$3:$B$1315, "&lt;=" &amp; EM$1, DataRegularSeason20242025!$E$3:$E$1315, $A8)</f>
        <v>51</v>
      </c>
      <c r="EN8">
        <f>SUMIFS(DataRegularSeason20242025!$AA$3:$AA$1315,DataRegularSeason20242025!$B$3:$B$1315, "&lt;=" &amp; EN$1, DataRegularSeason20242025!$D$3:$D$1315, $A8)+SUMIFS(DataRegularSeason20242025!$AB$3:$AB$1315,DataRegularSeason20242025!$B$3:$B$1315, "&lt;=" &amp; EN$1, DataRegularSeason20242025!$E$3:$E$1315, $A8)</f>
        <v>51</v>
      </c>
      <c r="EO8">
        <f>SUMIFS(DataRegularSeason20242025!$AA$3:$AA$1315,DataRegularSeason20242025!$B$3:$B$1315, "&lt;=" &amp; EO$1, DataRegularSeason20242025!$D$3:$D$1315, $A8)+SUMIFS(DataRegularSeason20242025!$AB$3:$AB$1315,DataRegularSeason20242025!$B$3:$B$1315, "&lt;=" &amp; EO$1, DataRegularSeason20242025!$E$3:$E$1315, $A8)</f>
        <v>51</v>
      </c>
      <c r="EP8">
        <f>SUMIFS(DataRegularSeason20242025!$AA$3:$AA$1315,DataRegularSeason20242025!$B$3:$B$1315, "&lt;=" &amp; EP$1, DataRegularSeason20242025!$D$3:$D$1315, $A8)+SUMIFS(DataRegularSeason20242025!$AB$3:$AB$1315,DataRegularSeason20242025!$B$3:$B$1315, "&lt;=" &amp; EP$1, DataRegularSeason20242025!$E$3:$E$1315, $A8)</f>
        <v>51</v>
      </c>
      <c r="EQ8">
        <f>SUMIFS(DataRegularSeason20242025!$AA$3:$AA$1315,DataRegularSeason20242025!$B$3:$B$1315, "&lt;=" &amp; EQ$1, DataRegularSeason20242025!$D$3:$D$1315, $A8)+SUMIFS(DataRegularSeason20242025!$AB$3:$AB$1315,DataRegularSeason20242025!$B$3:$B$1315, "&lt;=" &amp; EQ$1, DataRegularSeason20242025!$E$3:$E$1315, $A8)</f>
        <v>51</v>
      </c>
      <c r="ER8">
        <f>SUMIFS(DataRegularSeason20242025!$AA$3:$AA$1315,DataRegularSeason20242025!$B$3:$B$1315, "&lt;=" &amp; ER$1, DataRegularSeason20242025!$D$3:$D$1315, $A8)+SUMIFS(DataRegularSeason20242025!$AB$3:$AB$1315,DataRegularSeason20242025!$B$3:$B$1315, "&lt;=" &amp; ER$1, DataRegularSeason20242025!$E$3:$E$1315, $A8)</f>
        <v>51</v>
      </c>
      <c r="ES8">
        <f>SUMIFS(DataRegularSeason20242025!$AA$3:$AA$1315,DataRegularSeason20242025!$B$3:$B$1315, "&lt;=" &amp; ES$1, DataRegularSeason20242025!$D$3:$D$1315, $A8)+SUMIFS(DataRegularSeason20242025!$AB$3:$AB$1315,DataRegularSeason20242025!$B$3:$B$1315, "&lt;=" &amp; ES$1, DataRegularSeason20242025!$E$3:$E$1315, $A8)</f>
        <v>51</v>
      </c>
      <c r="ET8">
        <f>SUMIFS(DataRegularSeason20242025!$AA$3:$AA$1315,DataRegularSeason20242025!$B$3:$B$1315, "&lt;=" &amp; ET$1, DataRegularSeason20242025!$D$3:$D$1315, $A8)+SUMIFS(DataRegularSeason20242025!$AB$3:$AB$1315,DataRegularSeason20242025!$B$3:$B$1315, "&lt;=" &amp; ET$1, DataRegularSeason20242025!$E$3:$E$1315, $A8)</f>
        <v>51</v>
      </c>
      <c r="EU8">
        <f>SUMIFS(DataRegularSeason20242025!$AA$3:$AA$1315,DataRegularSeason20242025!$B$3:$B$1315, "&lt;=" &amp; EU$1, DataRegularSeason20242025!$D$3:$D$1315, $A8)+SUMIFS(DataRegularSeason20242025!$AB$3:$AB$1315,DataRegularSeason20242025!$B$3:$B$1315, "&lt;=" &amp; EU$1, DataRegularSeason20242025!$E$3:$E$1315, $A8)</f>
        <v>51</v>
      </c>
      <c r="EV8">
        <f>SUMIFS(DataRegularSeason20242025!$AA$3:$AA$1315,DataRegularSeason20242025!$B$3:$B$1315, "&lt;=" &amp; EV$1, DataRegularSeason20242025!$D$3:$D$1315, $A8)+SUMIFS(DataRegularSeason20242025!$AB$3:$AB$1315,DataRegularSeason20242025!$B$3:$B$1315, "&lt;=" &amp; EV$1, DataRegularSeason20242025!$E$3:$E$1315, $A8)</f>
        <v>51</v>
      </c>
      <c r="EW8">
        <f>SUMIFS(DataRegularSeason20242025!$AA$3:$AA$1315,DataRegularSeason20242025!$B$3:$B$1315, "&lt;=" &amp; EW$1, DataRegularSeason20242025!$D$3:$D$1315, $A8)+SUMIFS(DataRegularSeason20242025!$AB$3:$AB$1315,DataRegularSeason20242025!$B$3:$B$1315, "&lt;=" &amp; EW$1, DataRegularSeason20242025!$E$3:$E$1315, $A8)</f>
        <v>51</v>
      </c>
      <c r="EX8">
        <f>SUMIFS(DataRegularSeason20242025!$AA$3:$AA$1315,DataRegularSeason20242025!$B$3:$B$1315, "&lt;=" &amp; EX$1, DataRegularSeason20242025!$D$3:$D$1315, $A8)+SUMIFS(DataRegularSeason20242025!$AB$3:$AB$1315,DataRegularSeason20242025!$B$3:$B$1315, "&lt;=" &amp; EX$1, DataRegularSeason20242025!$E$3:$E$1315, $A8)</f>
        <v>51</v>
      </c>
      <c r="EY8">
        <f>SUMIFS(DataRegularSeason20242025!$AA$3:$AA$1315,DataRegularSeason20242025!$B$3:$B$1315, "&lt;=" &amp; EY$1, DataRegularSeason20242025!$D$3:$D$1315, $A8)+SUMIFS(DataRegularSeason20242025!$AB$3:$AB$1315,DataRegularSeason20242025!$B$3:$B$1315, "&lt;=" &amp; EY$1, DataRegularSeason20242025!$E$3:$E$1315, $A8)</f>
        <v>51</v>
      </c>
      <c r="EZ8">
        <f>SUMIFS(DataRegularSeason20242025!$AA$3:$AA$1315,DataRegularSeason20242025!$B$3:$B$1315, "&lt;=" &amp; EZ$1, DataRegularSeason20242025!$D$3:$D$1315, $A8)+SUMIFS(DataRegularSeason20242025!$AB$3:$AB$1315,DataRegularSeason20242025!$B$3:$B$1315, "&lt;=" &amp; EZ$1, DataRegularSeason20242025!$E$3:$E$1315, $A8)</f>
        <v>51</v>
      </c>
      <c r="FA8">
        <f>SUMIFS(DataRegularSeason20242025!$AA$3:$AA$1315,DataRegularSeason20242025!$B$3:$B$1315, "&lt;=" &amp; FA$1, DataRegularSeason20242025!$D$3:$D$1315, $A8)+SUMIFS(DataRegularSeason20242025!$AB$3:$AB$1315,DataRegularSeason20242025!$B$3:$B$1315, "&lt;=" &amp; FA$1, DataRegularSeason20242025!$E$3:$E$1315, $A8)</f>
        <v>51</v>
      </c>
      <c r="FB8">
        <f>SUMIFS(DataRegularSeason20242025!$AA$3:$AA$1315,DataRegularSeason20242025!$B$3:$B$1315, "&lt;=" &amp; FB$1, DataRegularSeason20242025!$D$3:$D$1315, $A8)+SUMIFS(DataRegularSeason20242025!$AB$3:$AB$1315,DataRegularSeason20242025!$B$3:$B$1315, "&lt;=" &amp; FB$1, DataRegularSeason20242025!$E$3:$E$1315, $A8)</f>
        <v>51</v>
      </c>
      <c r="FC8">
        <f>SUMIFS(DataRegularSeason20242025!$AA$3:$AA$1315,DataRegularSeason20242025!$B$3:$B$1315, "&lt;=" &amp; FC$1, DataRegularSeason20242025!$D$3:$D$1315, $A8)+SUMIFS(DataRegularSeason20242025!$AB$3:$AB$1315,DataRegularSeason20242025!$B$3:$B$1315, "&lt;=" &amp; FC$1, DataRegularSeason20242025!$E$3:$E$1315, $A8)</f>
        <v>51</v>
      </c>
      <c r="FD8">
        <f>SUMIFS(DataRegularSeason20242025!$AA$3:$AA$1315,DataRegularSeason20242025!$B$3:$B$1315, "&lt;=" &amp; FD$1, DataRegularSeason20242025!$D$3:$D$1315, $A8)+SUMIFS(DataRegularSeason20242025!$AB$3:$AB$1315,DataRegularSeason20242025!$B$3:$B$1315, "&lt;=" &amp; FD$1, DataRegularSeason20242025!$E$3:$E$1315, $A8)</f>
        <v>51</v>
      </c>
      <c r="FE8">
        <f>SUMIFS(DataRegularSeason20242025!$AA$3:$AA$1315,DataRegularSeason20242025!$B$3:$B$1315, "&lt;=" &amp; FE$1, DataRegularSeason20242025!$D$3:$D$1315, $A8)+SUMIFS(DataRegularSeason20242025!$AB$3:$AB$1315,DataRegularSeason20242025!$B$3:$B$1315, "&lt;=" &amp; FE$1, DataRegularSeason20242025!$E$3:$E$1315, $A8)</f>
        <v>51</v>
      </c>
      <c r="FF8">
        <f>SUMIFS(DataRegularSeason20242025!$AA$3:$AA$1315,DataRegularSeason20242025!$B$3:$B$1315, "&lt;=" &amp; FF$1, DataRegularSeason20242025!$D$3:$D$1315, $A8)+SUMIFS(DataRegularSeason20242025!$AB$3:$AB$1315,DataRegularSeason20242025!$B$3:$B$1315, "&lt;=" &amp; FF$1, DataRegularSeason20242025!$E$3:$E$1315, $A8)</f>
        <v>51</v>
      </c>
      <c r="FG8">
        <f>SUMIFS(DataRegularSeason20242025!$AA$3:$AA$1315,DataRegularSeason20242025!$B$3:$B$1315, "&lt;=" &amp; FG$1, DataRegularSeason20242025!$D$3:$D$1315, $A8)+SUMIFS(DataRegularSeason20242025!$AB$3:$AB$1315,DataRegularSeason20242025!$B$3:$B$1315, "&lt;=" &amp; FG$1, DataRegularSeason20242025!$E$3:$E$1315, $A8)</f>
        <v>51</v>
      </c>
      <c r="FH8">
        <f>SUMIFS(DataRegularSeason20242025!$AA$3:$AA$1315,DataRegularSeason20242025!$B$3:$B$1315, "&lt;=" &amp; FH$1, DataRegularSeason20242025!$D$3:$D$1315, $A8)+SUMIFS(DataRegularSeason20242025!$AB$3:$AB$1315,DataRegularSeason20242025!$B$3:$B$1315, "&lt;=" &amp; FH$1, DataRegularSeason20242025!$E$3:$E$1315, $A8)</f>
        <v>51</v>
      </c>
      <c r="FI8">
        <f>SUMIFS(DataRegularSeason20242025!$AA$3:$AA$1315,DataRegularSeason20242025!$B$3:$B$1315, "&lt;=" &amp; FI$1, DataRegularSeason20242025!$D$3:$D$1315, $A8)+SUMIFS(DataRegularSeason20242025!$AB$3:$AB$1315,DataRegularSeason20242025!$B$3:$B$1315, "&lt;=" &amp; FI$1, DataRegularSeason20242025!$E$3:$E$1315, $A8)</f>
        <v>51</v>
      </c>
      <c r="FJ8">
        <f>SUMIFS(DataRegularSeason20242025!$AA$3:$AA$1315,DataRegularSeason20242025!$B$3:$B$1315, "&lt;=" &amp; FJ$1, DataRegularSeason20242025!$D$3:$D$1315, $A8)+SUMIFS(DataRegularSeason20242025!$AB$3:$AB$1315,DataRegularSeason20242025!$B$3:$B$1315, "&lt;=" &amp; FJ$1, DataRegularSeason20242025!$E$3:$E$1315, $A8)</f>
        <v>51</v>
      </c>
      <c r="FK8">
        <f>SUMIFS(DataRegularSeason20242025!$AA$3:$AA$1315,DataRegularSeason20242025!$B$3:$B$1315, "&lt;=" &amp; FK$1, DataRegularSeason20242025!$D$3:$D$1315, $A8)+SUMIFS(DataRegularSeason20242025!$AB$3:$AB$1315,DataRegularSeason20242025!$B$3:$B$1315, "&lt;=" &amp; FK$1, DataRegularSeason20242025!$E$3:$E$1315, $A8)</f>
        <v>51</v>
      </c>
      <c r="FL8">
        <f>SUMIFS(DataRegularSeason20242025!$AA$3:$AA$1315,DataRegularSeason20242025!$B$3:$B$1315, "&lt;=" &amp; FL$1, DataRegularSeason20242025!$D$3:$D$1315, $A8)+SUMIFS(DataRegularSeason20242025!$AB$3:$AB$1315,DataRegularSeason20242025!$B$3:$B$1315, "&lt;=" &amp; FL$1, DataRegularSeason20242025!$E$3:$E$1315, $A8)</f>
        <v>51</v>
      </c>
      <c r="FM8">
        <f>SUMIFS(DataRegularSeason20242025!$AA$3:$AA$1315,DataRegularSeason20242025!$B$3:$B$1315, "&lt;=" &amp; FM$1, DataRegularSeason20242025!$D$3:$D$1315, $A8)+SUMIFS(DataRegularSeason20242025!$AB$3:$AB$1315,DataRegularSeason20242025!$B$3:$B$1315, "&lt;=" &amp; FM$1, DataRegularSeason20242025!$E$3:$E$1315, $A8)</f>
        <v>51</v>
      </c>
      <c r="FN8">
        <f>SUMIFS(DataRegularSeason20242025!$AA$3:$AA$1315,DataRegularSeason20242025!$B$3:$B$1315, "&lt;=" &amp; FN$1, DataRegularSeason20242025!$D$3:$D$1315, $A8)+SUMIFS(DataRegularSeason20242025!$AB$3:$AB$1315,DataRegularSeason20242025!$B$3:$B$1315, "&lt;=" &amp; FN$1, DataRegularSeason20242025!$E$3:$E$1315, $A8)</f>
        <v>51</v>
      </c>
      <c r="FO8">
        <f>SUMIFS(DataRegularSeason20242025!$AA$3:$AA$1315,DataRegularSeason20242025!$B$3:$B$1315, "&lt;=" &amp; FO$1, DataRegularSeason20242025!$D$3:$D$1315, $A8)+SUMIFS(DataRegularSeason20242025!$AB$3:$AB$1315,DataRegularSeason20242025!$B$3:$B$1315, "&lt;=" &amp; FO$1, DataRegularSeason20242025!$E$3:$E$1315, $A8)</f>
        <v>51</v>
      </c>
      <c r="FP8">
        <f>SUMIFS(DataRegularSeason20242025!$AA$3:$AA$1315,DataRegularSeason20242025!$B$3:$B$1315, "&lt;=" &amp; FP$1, DataRegularSeason20242025!$D$3:$D$1315, $A8)+SUMIFS(DataRegularSeason20242025!$AB$3:$AB$1315,DataRegularSeason20242025!$B$3:$B$1315, "&lt;=" &amp; FP$1, DataRegularSeason20242025!$E$3:$E$1315, $A8)</f>
        <v>51</v>
      </c>
      <c r="FQ8">
        <f>SUMIFS(DataRegularSeason20242025!$AA$3:$AA$1315,DataRegularSeason20242025!$B$3:$B$1315, "&lt;=" &amp; FQ$1, DataRegularSeason20242025!$D$3:$D$1315, $A8)+SUMIFS(DataRegularSeason20242025!$AB$3:$AB$1315,DataRegularSeason20242025!$B$3:$B$1315, "&lt;=" &amp; FQ$1, DataRegularSeason20242025!$E$3:$E$1315, $A8)</f>
        <v>51</v>
      </c>
      <c r="FR8">
        <f>SUMIFS(DataRegularSeason20242025!$AA$3:$AA$1315,DataRegularSeason20242025!$B$3:$B$1315, "&lt;=" &amp; FR$1, DataRegularSeason20242025!$D$3:$D$1315, $A8)+SUMIFS(DataRegularSeason20242025!$AB$3:$AB$1315,DataRegularSeason20242025!$B$3:$B$1315, "&lt;=" &amp; FR$1, DataRegularSeason20242025!$E$3:$E$1315, $A8)</f>
        <v>51</v>
      </c>
      <c r="FS8">
        <f>SUMIFS(DataRegularSeason20242025!$AA$3:$AA$1315,DataRegularSeason20242025!$B$3:$B$1315, "&lt;=" &amp; FS$1, DataRegularSeason20242025!$D$3:$D$1315, $A8)+SUMIFS(DataRegularSeason20242025!$AB$3:$AB$1315,DataRegularSeason20242025!$B$3:$B$1315, "&lt;=" &amp; FS$1, DataRegularSeason20242025!$E$3:$E$1315, $A8)</f>
        <v>51</v>
      </c>
      <c r="FT8">
        <f>SUMIFS(DataRegularSeason20242025!$AA$3:$AA$1315,DataRegularSeason20242025!$B$3:$B$1315, "&lt;=" &amp; FT$1, DataRegularSeason20242025!$D$3:$D$1315, $A8)+SUMIFS(DataRegularSeason20242025!$AB$3:$AB$1315,DataRegularSeason20242025!$B$3:$B$1315, "&lt;=" &amp; FT$1, DataRegularSeason20242025!$E$3:$E$1315, $A8)</f>
        <v>51</v>
      </c>
      <c r="FU8">
        <f>SUMIFS(DataRegularSeason20242025!$AA$3:$AA$1315,DataRegularSeason20242025!$B$3:$B$1315, "&lt;=" &amp; FU$1, DataRegularSeason20242025!$D$3:$D$1315, $A8)+SUMIFS(DataRegularSeason20242025!$AB$3:$AB$1315,DataRegularSeason20242025!$B$3:$B$1315, "&lt;=" &amp; FU$1, DataRegularSeason20242025!$E$3:$E$1315, $A8)</f>
        <v>51</v>
      </c>
      <c r="FV8">
        <f>SUMIFS(DataRegularSeason20242025!$AA$3:$AA$1315,DataRegularSeason20242025!$B$3:$B$1315, "&lt;=" &amp; FV$1, DataRegularSeason20242025!$D$3:$D$1315, $A8)+SUMIFS(DataRegularSeason20242025!$AB$3:$AB$1315,DataRegularSeason20242025!$B$3:$B$1315, "&lt;=" &amp; FV$1, DataRegularSeason20242025!$E$3:$E$1315, $A8)</f>
        <v>51</v>
      </c>
      <c r="FW8">
        <f>SUMIFS(DataRegularSeason20242025!$AA$3:$AA$1315,DataRegularSeason20242025!$B$3:$B$1315, "&lt;=" &amp; FW$1, DataRegularSeason20242025!$D$3:$D$1315, $A8)+SUMIFS(DataRegularSeason20242025!$AB$3:$AB$1315,DataRegularSeason20242025!$B$3:$B$1315, "&lt;=" &amp; FW$1, DataRegularSeason20242025!$E$3:$E$1315, $A8)</f>
        <v>51</v>
      </c>
      <c r="FX8">
        <f>SUMIFS(DataRegularSeason20242025!$AA$3:$AA$1315,DataRegularSeason20242025!$B$3:$B$1315, "&lt;=" &amp; FX$1, DataRegularSeason20242025!$D$3:$D$1315, $A8)+SUMIFS(DataRegularSeason20242025!$AB$3:$AB$1315,DataRegularSeason20242025!$B$3:$B$1315, "&lt;=" &amp; FX$1, DataRegularSeason20242025!$E$3:$E$1315, $A8)</f>
        <v>51</v>
      </c>
      <c r="FY8">
        <f>SUMIFS(DataRegularSeason20242025!$AA$3:$AA$1315,DataRegularSeason20242025!$B$3:$B$1315, "&lt;=" &amp; FY$1, DataRegularSeason20242025!$D$3:$D$1315, $A8)+SUMIFS(DataRegularSeason20242025!$AB$3:$AB$1315,DataRegularSeason20242025!$B$3:$B$1315, "&lt;=" &amp; FY$1, DataRegularSeason20242025!$E$3:$E$1315, $A8)</f>
        <v>51</v>
      </c>
      <c r="FZ8">
        <f>SUMIFS(DataRegularSeason20242025!$AA$3:$AA$1315,DataRegularSeason20242025!$B$3:$B$1315, "&lt;=" &amp; FZ$1, DataRegularSeason20242025!$D$3:$D$1315, $A8)+SUMIFS(DataRegularSeason20242025!$AB$3:$AB$1315,DataRegularSeason20242025!$B$3:$B$1315, "&lt;=" &amp; FZ$1, DataRegularSeason20242025!$E$3:$E$1315, $A8)</f>
        <v>51</v>
      </c>
      <c r="GA8">
        <f>SUMIFS(DataRegularSeason20242025!$AA$3:$AA$1315,DataRegularSeason20242025!$B$3:$B$1315, "&lt;=" &amp; GA$1, DataRegularSeason20242025!$D$3:$D$1315, $A8)+SUMIFS(DataRegularSeason20242025!$AB$3:$AB$1315,DataRegularSeason20242025!$B$3:$B$1315, "&lt;=" &amp; GA$1, DataRegularSeason20242025!$E$3:$E$1315, $A8)</f>
        <v>51</v>
      </c>
      <c r="GB8">
        <f>SUMIFS(DataRegularSeason20242025!$AA$3:$AA$1315,DataRegularSeason20242025!$B$3:$B$1315, "&lt;=" &amp; GB$1, DataRegularSeason20242025!$D$3:$D$1315, $A8)+SUMIFS(DataRegularSeason20242025!$AB$3:$AB$1315,DataRegularSeason20242025!$B$3:$B$1315, "&lt;=" &amp; GB$1, DataRegularSeason20242025!$E$3:$E$1315, $A8)</f>
        <v>51</v>
      </c>
      <c r="GC8">
        <f>SUMIFS(DataRegularSeason20242025!$AA$3:$AA$1315,DataRegularSeason20242025!$B$3:$B$1315, "&lt;=" &amp; GC$1, DataRegularSeason20242025!$D$3:$D$1315, $A8)+SUMIFS(DataRegularSeason20242025!$AB$3:$AB$1315,DataRegularSeason20242025!$B$3:$B$1315, "&lt;=" &amp; GC$1, DataRegularSeason20242025!$E$3:$E$1315, $A8)</f>
        <v>51</v>
      </c>
      <c r="GD8">
        <f>SUMIFS(DataRegularSeason20242025!$AA$3:$AA$1315,DataRegularSeason20242025!$B$3:$B$1315, "&lt;=" &amp; GD$1, DataRegularSeason20242025!$D$3:$D$1315, $A8)+SUMIFS(DataRegularSeason20242025!$AB$3:$AB$1315,DataRegularSeason20242025!$B$3:$B$1315, "&lt;=" &amp; GD$1, DataRegularSeason20242025!$E$3:$E$1315, $A8)</f>
        <v>51</v>
      </c>
      <c r="GE8">
        <f>SUMIFS(DataRegularSeason20242025!$AA$3:$AA$1315,DataRegularSeason20242025!$B$3:$B$1315, "&lt;=" &amp; GE$1, DataRegularSeason20242025!$D$3:$D$1315, $A8)+SUMIFS(DataRegularSeason20242025!$AB$3:$AB$1315,DataRegularSeason20242025!$B$3:$B$1315, "&lt;=" &amp; GE$1, DataRegularSeason20242025!$E$3:$E$1315, $A8)</f>
        <v>51</v>
      </c>
      <c r="GF8">
        <f>SUMIFS(DataRegularSeason20242025!$AA$3:$AA$1315,DataRegularSeason20242025!$B$3:$B$1315, "&lt;=" &amp; GF$1, DataRegularSeason20242025!$D$3:$D$1315, $A8)+SUMIFS(DataRegularSeason20242025!$AB$3:$AB$1315,DataRegularSeason20242025!$B$3:$B$1315, "&lt;=" &amp; GF$1, DataRegularSeason20242025!$E$3:$E$1315, $A8)</f>
        <v>51</v>
      </c>
      <c r="GG8">
        <f>SUMIFS(DataRegularSeason20242025!$AA$3:$AA$1315,DataRegularSeason20242025!$B$3:$B$1315, "&lt;=" &amp; GG$1, DataRegularSeason20242025!$D$3:$D$1315, $A8)+SUMIFS(DataRegularSeason20242025!$AB$3:$AB$1315,DataRegularSeason20242025!$B$3:$B$1315, "&lt;=" &amp; GG$1, DataRegularSeason20242025!$E$3:$E$1315, $A8)</f>
        <v>51</v>
      </c>
      <c r="GH8">
        <f>SUMIFS(DataRegularSeason20242025!$AA$3:$AA$1315,DataRegularSeason20242025!$B$3:$B$1315, "&lt;=" &amp; GH$1, DataRegularSeason20242025!$D$3:$D$1315, $A8)+SUMIFS(DataRegularSeason20242025!$AB$3:$AB$1315,DataRegularSeason20242025!$B$3:$B$1315, "&lt;=" &amp; GH$1, DataRegularSeason20242025!$E$3:$E$1315, $A8)</f>
        <v>51</v>
      </c>
      <c r="GI8">
        <f>SUMIFS(DataRegularSeason20242025!$AA$3:$AA$1315,DataRegularSeason20242025!$B$3:$B$1315, "&lt;=" &amp; GI$1, DataRegularSeason20242025!$D$3:$D$1315, $A8)+SUMIFS(DataRegularSeason20242025!$AB$3:$AB$1315,DataRegularSeason20242025!$B$3:$B$1315, "&lt;=" &amp; GI$1, DataRegularSeason20242025!$E$3:$E$1315, $A8)</f>
        <v>51</v>
      </c>
      <c r="GJ8">
        <f>SUMIFS(DataRegularSeason20242025!$AA$3:$AA$1315,DataRegularSeason20242025!$B$3:$B$1315, "&lt;=" &amp; GJ$1, DataRegularSeason20242025!$D$3:$D$1315, $A8)+SUMIFS(DataRegularSeason20242025!$AB$3:$AB$1315,DataRegularSeason20242025!$B$3:$B$1315, "&lt;=" &amp; GJ$1, DataRegularSeason20242025!$E$3:$E$1315, $A8)</f>
        <v>51</v>
      </c>
      <c r="GK8">
        <f>SUMIFS(DataRegularSeason20242025!$AA$3:$AA$1315,DataRegularSeason20242025!$B$3:$B$1315, "&lt;=" &amp; GK$1, DataRegularSeason20242025!$D$3:$D$1315, $A8)+SUMIFS(DataRegularSeason20242025!$AB$3:$AB$1315,DataRegularSeason20242025!$B$3:$B$1315, "&lt;=" &amp; GK$1, DataRegularSeason20242025!$E$3:$E$1315, $A8)</f>
        <v>51</v>
      </c>
      <c r="GL8">
        <f>SUMIFS(DataRegularSeason20242025!$AA$3:$AA$1315,DataRegularSeason20242025!$B$3:$B$1315, "&lt;=" &amp; GL$1, DataRegularSeason20242025!$D$3:$D$1315, $A8)+SUMIFS(DataRegularSeason20242025!$AB$3:$AB$1315,DataRegularSeason20242025!$B$3:$B$1315, "&lt;=" &amp; GL$1, DataRegularSeason20242025!$E$3:$E$1315, $A8)</f>
        <v>51</v>
      </c>
      <c r="GM8">
        <f>SUMIFS(DataRegularSeason20242025!$AA$3:$AA$1315,DataRegularSeason20242025!$B$3:$B$1315, "&lt;=" &amp; GM$1, DataRegularSeason20242025!$D$3:$D$1315, $A8)+SUMIFS(DataRegularSeason20242025!$AB$3:$AB$1315,DataRegularSeason20242025!$B$3:$B$1315, "&lt;=" &amp; GM$1, DataRegularSeason20242025!$E$3:$E$1315, $A8)</f>
        <v>51</v>
      </c>
      <c r="GN8">
        <f>SUMIFS(DataRegularSeason20242025!$AA$3:$AA$1315,DataRegularSeason20242025!$B$3:$B$1315, "&lt;=" &amp; GN$1, DataRegularSeason20242025!$D$3:$D$1315, $A8)+SUMIFS(DataRegularSeason20242025!$AB$3:$AB$1315,DataRegularSeason20242025!$B$3:$B$1315, "&lt;=" &amp; GN$1, DataRegularSeason20242025!$E$3:$E$1315, $A8)</f>
        <v>51</v>
      </c>
      <c r="GO8">
        <f>SUMIFS(DataRegularSeason20242025!$AA$3:$AA$1315,DataRegularSeason20242025!$B$3:$B$1315, "&lt;=" &amp; GO$1, DataRegularSeason20242025!$D$3:$D$1315, $A8)+SUMIFS(DataRegularSeason20242025!$AB$3:$AB$1315,DataRegularSeason20242025!$B$3:$B$1315, "&lt;=" &amp; GO$1, DataRegularSeason20242025!$E$3:$E$1315, $A8)</f>
        <v>51</v>
      </c>
      <c r="GP8">
        <f>SUMIFS(DataRegularSeason20242025!$AA$3:$AA$1315,DataRegularSeason20242025!$B$3:$B$1315, "&lt;=" &amp; GP$1, DataRegularSeason20242025!$D$3:$D$1315, $A8)+SUMIFS(DataRegularSeason20242025!$AB$3:$AB$1315,DataRegularSeason20242025!$B$3:$B$1315, "&lt;=" &amp; GP$1, DataRegularSeason20242025!$E$3:$E$1315, $A8)</f>
        <v>51</v>
      </c>
      <c r="GQ8">
        <f>SUMIFS(DataRegularSeason20242025!$AA$3:$AA$1315,DataRegularSeason20242025!$B$3:$B$1315, "&lt;=" &amp; GQ$1, DataRegularSeason20242025!$D$3:$D$1315, $A8)+SUMIFS(DataRegularSeason20242025!$AB$3:$AB$1315,DataRegularSeason20242025!$B$3:$B$1315, "&lt;=" &amp; GQ$1, DataRegularSeason20242025!$E$3:$E$1315, $A8)</f>
        <v>51</v>
      </c>
      <c r="GR8">
        <f>SUMIFS(DataRegularSeason20242025!$AA$3:$AA$1315,DataRegularSeason20242025!$B$3:$B$1315, "&lt;=" &amp; GR$1, DataRegularSeason20242025!$D$3:$D$1315, $A8)+SUMIFS(DataRegularSeason20242025!$AB$3:$AB$1315,DataRegularSeason20242025!$B$3:$B$1315, "&lt;=" &amp; GR$1, DataRegularSeason20242025!$E$3:$E$1315, $A8)</f>
        <v>51</v>
      </c>
      <c r="GS8">
        <f>SUMIFS(DataRegularSeason20242025!$AA$3:$AA$1315,DataRegularSeason20242025!$B$3:$B$1315, "&lt;=" &amp; GS$1, DataRegularSeason20242025!$D$3:$D$1315, $A8)+SUMIFS(DataRegularSeason20242025!$AB$3:$AB$1315,DataRegularSeason20242025!$B$3:$B$1315, "&lt;=" &amp; GS$1, DataRegularSeason20242025!$E$3:$E$1315, $A8)</f>
        <v>51</v>
      </c>
      <c r="GT8">
        <f>SUMIFS(DataRegularSeason20242025!$AA$3:$AA$1315,DataRegularSeason20242025!$B$3:$B$1315, "&lt;=" &amp; GT$1, DataRegularSeason20242025!$D$3:$D$1315, $A8)+SUMIFS(DataRegularSeason20242025!$AB$3:$AB$1315,DataRegularSeason20242025!$B$3:$B$1315, "&lt;=" &amp; GT$1, DataRegularSeason20242025!$E$3:$E$1315, $A8)</f>
        <v>51</v>
      </c>
      <c r="GU8">
        <f>SUMIFS(DataRegularSeason20242025!$AA$3:$AA$1315,DataRegularSeason20242025!$B$3:$B$1315, "&lt;=" &amp; GU$1, DataRegularSeason20242025!$D$3:$D$1315, $A8)+SUMIFS(DataRegularSeason20242025!$AB$3:$AB$1315,DataRegularSeason20242025!$B$3:$B$1315, "&lt;=" &amp; GU$1, DataRegularSeason20242025!$E$3:$E$1315, $A8)</f>
        <v>51</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41</v>
      </c>
      <c r="DR9">
        <f>SUMIFS(DataRegularSeason20242025!$AA$3:$AA$1315,DataRegularSeason20242025!$B$3:$B$1315, "&lt;=" &amp; DR$1, DataRegularSeason20242025!$D$3:$D$1315, $A9)+SUMIFS(DataRegularSeason20242025!$AB$3:$AB$1315,DataRegularSeason20242025!$B$3:$B$1315, "&lt;=" &amp; DR$1, DataRegularSeason20242025!$E$3:$E$1315, $A9)</f>
        <v>41</v>
      </c>
      <c r="DS9">
        <f>SUMIFS(DataRegularSeason20242025!$AA$3:$AA$1315,DataRegularSeason20242025!$B$3:$B$1315, "&lt;=" &amp; DS$1, DataRegularSeason20242025!$D$3:$D$1315, $A9)+SUMIFS(DataRegularSeason20242025!$AB$3:$AB$1315,DataRegularSeason20242025!$B$3:$B$1315, "&lt;=" &amp; DS$1, DataRegularSeason20242025!$E$3:$E$1315, $A9)</f>
        <v>41</v>
      </c>
      <c r="DT9">
        <f>SUMIFS(DataRegularSeason20242025!$AA$3:$AA$1315,DataRegularSeason20242025!$B$3:$B$1315, "&lt;=" &amp; DT$1, DataRegularSeason20242025!$D$3:$D$1315, $A9)+SUMIFS(DataRegularSeason20242025!$AB$3:$AB$1315,DataRegularSeason20242025!$B$3:$B$1315, "&lt;=" &amp; DT$1, DataRegularSeason20242025!$E$3:$E$1315, $A9)</f>
        <v>41</v>
      </c>
      <c r="DU9">
        <f>SUMIFS(DataRegularSeason20242025!$AA$3:$AA$1315,DataRegularSeason20242025!$B$3:$B$1315, "&lt;=" &amp; DU$1, DataRegularSeason20242025!$D$3:$D$1315, $A9)+SUMIFS(DataRegularSeason20242025!$AB$3:$AB$1315,DataRegularSeason20242025!$B$3:$B$1315, "&lt;=" &amp; DU$1, DataRegularSeason20242025!$E$3:$E$1315, $A9)</f>
        <v>41</v>
      </c>
      <c r="DV9">
        <f>SUMIFS(DataRegularSeason20242025!$AA$3:$AA$1315,DataRegularSeason20242025!$B$3:$B$1315, "&lt;=" &amp; DV$1, DataRegularSeason20242025!$D$3:$D$1315, $A9)+SUMIFS(DataRegularSeason20242025!$AB$3:$AB$1315,DataRegularSeason20242025!$B$3:$B$1315, "&lt;=" &amp; DV$1, DataRegularSeason20242025!$E$3:$E$1315, $A9)</f>
        <v>41</v>
      </c>
      <c r="DW9">
        <f>SUMIFS(DataRegularSeason20242025!$AA$3:$AA$1315,DataRegularSeason20242025!$B$3:$B$1315, "&lt;=" &amp; DW$1, DataRegularSeason20242025!$D$3:$D$1315, $A9)+SUMIFS(DataRegularSeason20242025!$AB$3:$AB$1315,DataRegularSeason20242025!$B$3:$B$1315, "&lt;=" &amp; DW$1, DataRegularSeason20242025!$E$3:$E$1315, $A9)</f>
        <v>41</v>
      </c>
      <c r="DX9">
        <f>SUMIFS(DataRegularSeason20242025!$AA$3:$AA$1315,DataRegularSeason20242025!$B$3:$B$1315, "&lt;=" &amp; DX$1, DataRegularSeason20242025!$D$3:$D$1315, $A9)+SUMIFS(DataRegularSeason20242025!$AB$3:$AB$1315,DataRegularSeason20242025!$B$3:$B$1315, "&lt;=" &amp; DX$1, DataRegularSeason20242025!$E$3:$E$1315, $A9)</f>
        <v>41</v>
      </c>
      <c r="DY9">
        <f>SUMIFS(DataRegularSeason20242025!$AA$3:$AA$1315,DataRegularSeason20242025!$B$3:$B$1315, "&lt;=" &amp; DY$1, DataRegularSeason20242025!$D$3:$D$1315, $A9)+SUMIFS(DataRegularSeason20242025!$AB$3:$AB$1315,DataRegularSeason20242025!$B$3:$B$1315, "&lt;=" &amp; DY$1, DataRegularSeason20242025!$E$3:$E$1315, $A9)</f>
        <v>41</v>
      </c>
      <c r="DZ9">
        <f>SUMIFS(DataRegularSeason20242025!$AA$3:$AA$1315,DataRegularSeason20242025!$B$3:$B$1315, "&lt;=" &amp; DZ$1, DataRegularSeason20242025!$D$3:$D$1315, $A9)+SUMIFS(DataRegularSeason20242025!$AB$3:$AB$1315,DataRegularSeason20242025!$B$3:$B$1315, "&lt;=" &amp; DZ$1, DataRegularSeason20242025!$E$3:$E$1315, $A9)</f>
        <v>41</v>
      </c>
      <c r="EA9">
        <f>SUMIFS(DataRegularSeason20242025!$AA$3:$AA$1315,DataRegularSeason20242025!$B$3:$B$1315, "&lt;=" &amp; EA$1, DataRegularSeason20242025!$D$3:$D$1315, $A9)+SUMIFS(DataRegularSeason20242025!$AB$3:$AB$1315,DataRegularSeason20242025!$B$3:$B$1315, "&lt;=" &amp; EA$1, DataRegularSeason20242025!$E$3:$E$1315, $A9)</f>
        <v>41</v>
      </c>
      <c r="EB9">
        <f>SUMIFS(DataRegularSeason20242025!$AA$3:$AA$1315,DataRegularSeason20242025!$B$3:$B$1315, "&lt;=" &amp; EB$1, DataRegularSeason20242025!$D$3:$D$1315, $A9)+SUMIFS(DataRegularSeason20242025!$AB$3:$AB$1315,DataRegularSeason20242025!$B$3:$B$1315, "&lt;=" &amp; EB$1, DataRegularSeason20242025!$E$3:$E$1315, $A9)</f>
        <v>41</v>
      </c>
      <c r="EC9">
        <f>SUMIFS(DataRegularSeason20242025!$AA$3:$AA$1315,DataRegularSeason20242025!$B$3:$B$1315, "&lt;=" &amp; EC$1, DataRegularSeason20242025!$D$3:$D$1315, $A9)+SUMIFS(DataRegularSeason20242025!$AB$3:$AB$1315,DataRegularSeason20242025!$B$3:$B$1315, "&lt;=" &amp; EC$1, DataRegularSeason20242025!$E$3:$E$1315, $A9)</f>
        <v>41</v>
      </c>
      <c r="ED9">
        <f>SUMIFS(DataRegularSeason20242025!$AA$3:$AA$1315,DataRegularSeason20242025!$B$3:$B$1315, "&lt;=" &amp; ED$1, DataRegularSeason20242025!$D$3:$D$1315, $A9)+SUMIFS(DataRegularSeason20242025!$AB$3:$AB$1315,DataRegularSeason20242025!$B$3:$B$1315, "&lt;=" &amp; ED$1, DataRegularSeason20242025!$E$3:$E$1315, $A9)</f>
        <v>41</v>
      </c>
      <c r="EE9">
        <f>SUMIFS(DataRegularSeason20242025!$AA$3:$AA$1315,DataRegularSeason20242025!$B$3:$B$1315, "&lt;=" &amp; EE$1, DataRegularSeason20242025!$D$3:$D$1315, $A9)+SUMIFS(DataRegularSeason20242025!$AB$3:$AB$1315,DataRegularSeason20242025!$B$3:$B$1315, "&lt;=" &amp; EE$1, DataRegularSeason20242025!$E$3:$E$1315, $A9)</f>
        <v>41</v>
      </c>
      <c r="EF9">
        <f>SUMIFS(DataRegularSeason20242025!$AA$3:$AA$1315,DataRegularSeason20242025!$B$3:$B$1315, "&lt;=" &amp; EF$1, DataRegularSeason20242025!$D$3:$D$1315, $A9)+SUMIFS(DataRegularSeason20242025!$AB$3:$AB$1315,DataRegularSeason20242025!$B$3:$B$1315, "&lt;=" &amp; EF$1, DataRegularSeason20242025!$E$3:$E$1315, $A9)</f>
        <v>41</v>
      </c>
      <c r="EG9">
        <f>SUMIFS(DataRegularSeason20242025!$AA$3:$AA$1315,DataRegularSeason20242025!$B$3:$B$1315, "&lt;=" &amp; EG$1, DataRegularSeason20242025!$D$3:$D$1315, $A9)+SUMIFS(DataRegularSeason20242025!$AB$3:$AB$1315,DataRegularSeason20242025!$B$3:$B$1315, "&lt;=" &amp; EG$1, DataRegularSeason20242025!$E$3:$E$1315, $A9)</f>
        <v>41</v>
      </c>
      <c r="EH9">
        <f>SUMIFS(DataRegularSeason20242025!$AA$3:$AA$1315,DataRegularSeason20242025!$B$3:$B$1315, "&lt;=" &amp; EH$1, DataRegularSeason20242025!$D$3:$D$1315, $A9)+SUMIFS(DataRegularSeason20242025!$AB$3:$AB$1315,DataRegularSeason20242025!$B$3:$B$1315, "&lt;=" &amp; EH$1, DataRegularSeason20242025!$E$3:$E$1315, $A9)</f>
        <v>41</v>
      </c>
      <c r="EI9">
        <f>SUMIFS(DataRegularSeason20242025!$AA$3:$AA$1315,DataRegularSeason20242025!$B$3:$B$1315, "&lt;=" &amp; EI$1, DataRegularSeason20242025!$D$3:$D$1315, $A9)+SUMIFS(DataRegularSeason20242025!$AB$3:$AB$1315,DataRegularSeason20242025!$B$3:$B$1315, "&lt;=" &amp; EI$1, DataRegularSeason20242025!$E$3:$E$1315, $A9)</f>
        <v>41</v>
      </c>
      <c r="EJ9">
        <f>SUMIFS(DataRegularSeason20242025!$AA$3:$AA$1315,DataRegularSeason20242025!$B$3:$B$1315, "&lt;=" &amp; EJ$1, DataRegularSeason20242025!$D$3:$D$1315, $A9)+SUMIFS(DataRegularSeason20242025!$AB$3:$AB$1315,DataRegularSeason20242025!$B$3:$B$1315, "&lt;=" &amp; EJ$1, DataRegularSeason20242025!$E$3:$E$1315, $A9)</f>
        <v>41</v>
      </c>
      <c r="EK9">
        <f>SUMIFS(DataRegularSeason20242025!$AA$3:$AA$1315,DataRegularSeason20242025!$B$3:$B$1315, "&lt;=" &amp; EK$1, DataRegularSeason20242025!$D$3:$D$1315, $A9)+SUMIFS(DataRegularSeason20242025!$AB$3:$AB$1315,DataRegularSeason20242025!$B$3:$B$1315, "&lt;=" &amp; EK$1, DataRegularSeason20242025!$E$3:$E$1315, $A9)</f>
        <v>41</v>
      </c>
      <c r="EL9">
        <f>SUMIFS(DataRegularSeason20242025!$AA$3:$AA$1315,DataRegularSeason20242025!$B$3:$B$1315, "&lt;=" &amp; EL$1, DataRegularSeason20242025!$D$3:$D$1315, $A9)+SUMIFS(DataRegularSeason20242025!$AB$3:$AB$1315,DataRegularSeason20242025!$B$3:$B$1315, "&lt;=" &amp; EL$1, DataRegularSeason20242025!$E$3:$E$1315, $A9)</f>
        <v>41</v>
      </c>
      <c r="EM9">
        <f>SUMIFS(DataRegularSeason20242025!$AA$3:$AA$1315,DataRegularSeason20242025!$B$3:$B$1315, "&lt;=" &amp; EM$1, DataRegularSeason20242025!$D$3:$D$1315, $A9)+SUMIFS(DataRegularSeason20242025!$AB$3:$AB$1315,DataRegularSeason20242025!$B$3:$B$1315, "&lt;=" &amp; EM$1, DataRegularSeason20242025!$E$3:$E$1315, $A9)</f>
        <v>41</v>
      </c>
      <c r="EN9">
        <f>SUMIFS(DataRegularSeason20242025!$AA$3:$AA$1315,DataRegularSeason20242025!$B$3:$B$1315, "&lt;=" &amp; EN$1, DataRegularSeason20242025!$D$3:$D$1315, $A9)+SUMIFS(DataRegularSeason20242025!$AB$3:$AB$1315,DataRegularSeason20242025!$B$3:$B$1315, "&lt;=" &amp; EN$1, DataRegularSeason20242025!$E$3:$E$1315, $A9)</f>
        <v>41</v>
      </c>
      <c r="EO9">
        <f>SUMIFS(DataRegularSeason20242025!$AA$3:$AA$1315,DataRegularSeason20242025!$B$3:$B$1315, "&lt;=" &amp; EO$1, DataRegularSeason20242025!$D$3:$D$1315, $A9)+SUMIFS(DataRegularSeason20242025!$AB$3:$AB$1315,DataRegularSeason20242025!$B$3:$B$1315, "&lt;=" &amp; EO$1, DataRegularSeason20242025!$E$3:$E$1315, $A9)</f>
        <v>41</v>
      </c>
      <c r="EP9">
        <f>SUMIFS(DataRegularSeason20242025!$AA$3:$AA$1315,DataRegularSeason20242025!$B$3:$B$1315, "&lt;=" &amp; EP$1, DataRegularSeason20242025!$D$3:$D$1315, $A9)+SUMIFS(DataRegularSeason20242025!$AB$3:$AB$1315,DataRegularSeason20242025!$B$3:$B$1315, "&lt;=" &amp; EP$1, DataRegularSeason20242025!$E$3:$E$1315, $A9)</f>
        <v>41</v>
      </c>
      <c r="EQ9">
        <f>SUMIFS(DataRegularSeason20242025!$AA$3:$AA$1315,DataRegularSeason20242025!$B$3:$B$1315, "&lt;=" &amp; EQ$1, DataRegularSeason20242025!$D$3:$D$1315, $A9)+SUMIFS(DataRegularSeason20242025!$AB$3:$AB$1315,DataRegularSeason20242025!$B$3:$B$1315, "&lt;=" &amp; EQ$1, DataRegularSeason20242025!$E$3:$E$1315, $A9)</f>
        <v>41</v>
      </c>
      <c r="ER9">
        <f>SUMIFS(DataRegularSeason20242025!$AA$3:$AA$1315,DataRegularSeason20242025!$B$3:$B$1315, "&lt;=" &amp; ER$1, DataRegularSeason20242025!$D$3:$D$1315, $A9)+SUMIFS(DataRegularSeason20242025!$AB$3:$AB$1315,DataRegularSeason20242025!$B$3:$B$1315, "&lt;=" &amp; ER$1, DataRegularSeason20242025!$E$3:$E$1315, $A9)</f>
        <v>41</v>
      </c>
      <c r="ES9">
        <f>SUMIFS(DataRegularSeason20242025!$AA$3:$AA$1315,DataRegularSeason20242025!$B$3:$B$1315, "&lt;=" &amp; ES$1, DataRegularSeason20242025!$D$3:$D$1315, $A9)+SUMIFS(DataRegularSeason20242025!$AB$3:$AB$1315,DataRegularSeason20242025!$B$3:$B$1315, "&lt;=" &amp; ES$1, DataRegularSeason20242025!$E$3:$E$1315, $A9)</f>
        <v>41</v>
      </c>
      <c r="ET9">
        <f>SUMIFS(DataRegularSeason20242025!$AA$3:$AA$1315,DataRegularSeason20242025!$B$3:$B$1315, "&lt;=" &amp; ET$1, DataRegularSeason20242025!$D$3:$D$1315, $A9)+SUMIFS(DataRegularSeason20242025!$AB$3:$AB$1315,DataRegularSeason20242025!$B$3:$B$1315, "&lt;=" &amp; ET$1, DataRegularSeason20242025!$E$3:$E$1315, $A9)</f>
        <v>41</v>
      </c>
      <c r="EU9">
        <f>SUMIFS(DataRegularSeason20242025!$AA$3:$AA$1315,DataRegularSeason20242025!$B$3:$B$1315, "&lt;=" &amp; EU$1, DataRegularSeason20242025!$D$3:$D$1315, $A9)+SUMIFS(DataRegularSeason20242025!$AB$3:$AB$1315,DataRegularSeason20242025!$B$3:$B$1315, "&lt;=" &amp; EU$1, DataRegularSeason20242025!$E$3:$E$1315, $A9)</f>
        <v>41</v>
      </c>
      <c r="EV9">
        <f>SUMIFS(DataRegularSeason20242025!$AA$3:$AA$1315,DataRegularSeason20242025!$B$3:$B$1315, "&lt;=" &amp; EV$1, DataRegularSeason20242025!$D$3:$D$1315, $A9)+SUMIFS(DataRegularSeason20242025!$AB$3:$AB$1315,DataRegularSeason20242025!$B$3:$B$1315, "&lt;=" &amp; EV$1, DataRegularSeason20242025!$E$3:$E$1315, $A9)</f>
        <v>41</v>
      </c>
      <c r="EW9">
        <f>SUMIFS(DataRegularSeason20242025!$AA$3:$AA$1315,DataRegularSeason20242025!$B$3:$B$1315, "&lt;=" &amp; EW$1, DataRegularSeason20242025!$D$3:$D$1315, $A9)+SUMIFS(DataRegularSeason20242025!$AB$3:$AB$1315,DataRegularSeason20242025!$B$3:$B$1315, "&lt;=" &amp; EW$1, DataRegularSeason20242025!$E$3:$E$1315, $A9)</f>
        <v>41</v>
      </c>
      <c r="EX9">
        <f>SUMIFS(DataRegularSeason20242025!$AA$3:$AA$1315,DataRegularSeason20242025!$B$3:$B$1315, "&lt;=" &amp; EX$1, DataRegularSeason20242025!$D$3:$D$1315, $A9)+SUMIFS(DataRegularSeason20242025!$AB$3:$AB$1315,DataRegularSeason20242025!$B$3:$B$1315, "&lt;=" &amp; EX$1, DataRegularSeason20242025!$E$3:$E$1315, $A9)</f>
        <v>41</v>
      </c>
      <c r="EY9">
        <f>SUMIFS(DataRegularSeason20242025!$AA$3:$AA$1315,DataRegularSeason20242025!$B$3:$B$1315, "&lt;=" &amp; EY$1, DataRegularSeason20242025!$D$3:$D$1315, $A9)+SUMIFS(DataRegularSeason20242025!$AB$3:$AB$1315,DataRegularSeason20242025!$B$3:$B$1315, "&lt;=" &amp; EY$1, DataRegularSeason20242025!$E$3:$E$1315, $A9)</f>
        <v>41</v>
      </c>
      <c r="EZ9">
        <f>SUMIFS(DataRegularSeason20242025!$AA$3:$AA$1315,DataRegularSeason20242025!$B$3:$B$1315, "&lt;=" &amp; EZ$1, DataRegularSeason20242025!$D$3:$D$1315, $A9)+SUMIFS(DataRegularSeason20242025!$AB$3:$AB$1315,DataRegularSeason20242025!$B$3:$B$1315, "&lt;=" &amp; EZ$1, DataRegularSeason20242025!$E$3:$E$1315, $A9)</f>
        <v>41</v>
      </c>
      <c r="FA9">
        <f>SUMIFS(DataRegularSeason20242025!$AA$3:$AA$1315,DataRegularSeason20242025!$B$3:$B$1315, "&lt;=" &amp; FA$1, DataRegularSeason20242025!$D$3:$D$1315, $A9)+SUMIFS(DataRegularSeason20242025!$AB$3:$AB$1315,DataRegularSeason20242025!$B$3:$B$1315, "&lt;=" &amp; FA$1, DataRegularSeason20242025!$E$3:$E$1315, $A9)</f>
        <v>41</v>
      </c>
      <c r="FB9">
        <f>SUMIFS(DataRegularSeason20242025!$AA$3:$AA$1315,DataRegularSeason20242025!$B$3:$B$1315, "&lt;=" &amp; FB$1, DataRegularSeason20242025!$D$3:$D$1315, $A9)+SUMIFS(DataRegularSeason20242025!$AB$3:$AB$1315,DataRegularSeason20242025!$B$3:$B$1315, "&lt;=" &amp; FB$1, DataRegularSeason20242025!$E$3:$E$1315, $A9)</f>
        <v>41</v>
      </c>
      <c r="FC9">
        <f>SUMIFS(DataRegularSeason20242025!$AA$3:$AA$1315,DataRegularSeason20242025!$B$3:$B$1315, "&lt;=" &amp; FC$1, DataRegularSeason20242025!$D$3:$D$1315, $A9)+SUMIFS(DataRegularSeason20242025!$AB$3:$AB$1315,DataRegularSeason20242025!$B$3:$B$1315, "&lt;=" &amp; FC$1, DataRegularSeason20242025!$E$3:$E$1315, $A9)</f>
        <v>41</v>
      </c>
      <c r="FD9">
        <f>SUMIFS(DataRegularSeason20242025!$AA$3:$AA$1315,DataRegularSeason20242025!$B$3:$B$1315, "&lt;=" &amp; FD$1, DataRegularSeason20242025!$D$3:$D$1315, $A9)+SUMIFS(DataRegularSeason20242025!$AB$3:$AB$1315,DataRegularSeason20242025!$B$3:$B$1315, "&lt;=" &amp; FD$1, DataRegularSeason20242025!$E$3:$E$1315, $A9)</f>
        <v>41</v>
      </c>
      <c r="FE9">
        <f>SUMIFS(DataRegularSeason20242025!$AA$3:$AA$1315,DataRegularSeason20242025!$B$3:$B$1315, "&lt;=" &amp; FE$1, DataRegularSeason20242025!$D$3:$D$1315, $A9)+SUMIFS(DataRegularSeason20242025!$AB$3:$AB$1315,DataRegularSeason20242025!$B$3:$B$1315, "&lt;=" &amp; FE$1, DataRegularSeason20242025!$E$3:$E$1315, $A9)</f>
        <v>41</v>
      </c>
      <c r="FF9">
        <f>SUMIFS(DataRegularSeason20242025!$AA$3:$AA$1315,DataRegularSeason20242025!$B$3:$B$1315, "&lt;=" &amp; FF$1, DataRegularSeason20242025!$D$3:$D$1315, $A9)+SUMIFS(DataRegularSeason20242025!$AB$3:$AB$1315,DataRegularSeason20242025!$B$3:$B$1315, "&lt;=" &amp; FF$1, DataRegularSeason20242025!$E$3:$E$1315, $A9)</f>
        <v>41</v>
      </c>
      <c r="FG9">
        <f>SUMIFS(DataRegularSeason20242025!$AA$3:$AA$1315,DataRegularSeason20242025!$B$3:$B$1315, "&lt;=" &amp; FG$1, DataRegularSeason20242025!$D$3:$D$1315, $A9)+SUMIFS(DataRegularSeason20242025!$AB$3:$AB$1315,DataRegularSeason20242025!$B$3:$B$1315, "&lt;=" &amp; FG$1, DataRegularSeason20242025!$E$3:$E$1315, $A9)</f>
        <v>41</v>
      </c>
      <c r="FH9">
        <f>SUMIFS(DataRegularSeason20242025!$AA$3:$AA$1315,DataRegularSeason20242025!$B$3:$B$1315, "&lt;=" &amp; FH$1, DataRegularSeason20242025!$D$3:$D$1315, $A9)+SUMIFS(DataRegularSeason20242025!$AB$3:$AB$1315,DataRegularSeason20242025!$B$3:$B$1315, "&lt;=" &amp; FH$1, DataRegularSeason20242025!$E$3:$E$1315, $A9)</f>
        <v>41</v>
      </c>
      <c r="FI9">
        <f>SUMIFS(DataRegularSeason20242025!$AA$3:$AA$1315,DataRegularSeason20242025!$B$3:$B$1315, "&lt;=" &amp; FI$1, DataRegularSeason20242025!$D$3:$D$1315, $A9)+SUMIFS(DataRegularSeason20242025!$AB$3:$AB$1315,DataRegularSeason20242025!$B$3:$B$1315, "&lt;=" &amp; FI$1, DataRegularSeason20242025!$E$3:$E$1315, $A9)</f>
        <v>41</v>
      </c>
      <c r="FJ9">
        <f>SUMIFS(DataRegularSeason20242025!$AA$3:$AA$1315,DataRegularSeason20242025!$B$3:$B$1315, "&lt;=" &amp; FJ$1, DataRegularSeason20242025!$D$3:$D$1315, $A9)+SUMIFS(DataRegularSeason20242025!$AB$3:$AB$1315,DataRegularSeason20242025!$B$3:$B$1315, "&lt;=" &amp; FJ$1, DataRegularSeason20242025!$E$3:$E$1315, $A9)</f>
        <v>41</v>
      </c>
      <c r="FK9">
        <f>SUMIFS(DataRegularSeason20242025!$AA$3:$AA$1315,DataRegularSeason20242025!$B$3:$B$1315, "&lt;=" &amp; FK$1, DataRegularSeason20242025!$D$3:$D$1315, $A9)+SUMIFS(DataRegularSeason20242025!$AB$3:$AB$1315,DataRegularSeason20242025!$B$3:$B$1315, "&lt;=" &amp; FK$1, DataRegularSeason20242025!$E$3:$E$1315, $A9)</f>
        <v>41</v>
      </c>
      <c r="FL9">
        <f>SUMIFS(DataRegularSeason20242025!$AA$3:$AA$1315,DataRegularSeason20242025!$B$3:$B$1315, "&lt;=" &amp; FL$1, DataRegularSeason20242025!$D$3:$D$1315, $A9)+SUMIFS(DataRegularSeason20242025!$AB$3:$AB$1315,DataRegularSeason20242025!$B$3:$B$1315, "&lt;=" &amp; FL$1, DataRegularSeason20242025!$E$3:$E$1315, $A9)</f>
        <v>41</v>
      </c>
      <c r="FM9">
        <f>SUMIFS(DataRegularSeason20242025!$AA$3:$AA$1315,DataRegularSeason20242025!$B$3:$B$1315, "&lt;=" &amp; FM$1, DataRegularSeason20242025!$D$3:$D$1315, $A9)+SUMIFS(DataRegularSeason20242025!$AB$3:$AB$1315,DataRegularSeason20242025!$B$3:$B$1315, "&lt;=" &amp; FM$1, DataRegularSeason20242025!$E$3:$E$1315, $A9)</f>
        <v>41</v>
      </c>
      <c r="FN9">
        <f>SUMIFS(DataRegularSeason20242025!$AA$3:$AA$1315,DataRegularSeason20242025!$B$3:$B$1315, "&lt;=" &amp; FN$1, DataRegularSeason20242025!$D$3:$D$1315, $A9)+SUMIFS(DataRegularSeason20242025!$AB$3:$AB$1315,DataRegularSeason20242025!$B$3:$B$1315, "&lt;=" &amp; FN$1, DataRegularSeason20242025!$E$3:$E$1315, $A9)</f>
        <v>41</v>
      </c>
      <c r="FO9">
        <f>SUMIFS(DataRegularSeason20242025!$AA$3:$AA$1315,DataRegularSeason20242025!$B$3:$B$1315, "&lt;=" &amp; FO$1, DataRegularSeason20242025!$D$3:$D$1315, $A9)+SUMIFS(DataRegularSeason20242025!$AB$3:$AB$1315,DataRegularSeason20242025!$B$3:$B$1315, "&lt;=" &amp; FO$1, DataRegularSeason20242025!$E$3:$E$1315, $A9)</f>
        <v>41</v>
      </c>
      <c r="FP9">
        <f>SUMIFS(DataRegularSeason20242025!$AA$3:$AA$1315,DataRegularSeason20242025!$B$3:$B$1315, "&lt;=" &amp; FP$1, DataRegularSeason20242025!$D$3:$D$1315, $A9)+SUMIFS(DataRegularSeason20242025!$AB$3:$AB$1315,DataRegularSeason20242025!$B$3:$B$1315, "&lt;=" &amp; FP$1, DataRegularSeason20242025!$E$3:$E$1315, $A9)</f>
        <v>41</v>
      </c>
      <c r="FQ9">
        <f>SUMIFS(DataRegularSeason20242025!$AA$3:$AA$1315,DataRegularSeason20242025!$B$3:$B$1315, "&lt;=" &amp; FQ$1, DataRegularSeason20242025!$D$3:$D$1315, $A9)+SUMIFS(DataRegularSeason20242025!$AB$3:$AB$1315,DataRegularSeason20242025!$B$3:$B$1315, "&lt;=" &amp; FQ$1, DataRegularSeason20242025!$E$3:$E$1315, $A9)</f>
        <v>41</v>
      </c>
      <c r="FR9">
        <f>SUMIFS(DataRegularSeason20242025!$AA$3:$AA$1315,DataRegularSeason20242025!$B$3:$B$1315, "&lt;=" &amp; FR$1, DataRegularSeason20242025!$D$3:$D$1315, $A9)+SUMIFS(DataRegularSeason20242025!$AB$3:$AB$1315,DataRegularSeason20242025!$B$3:$B$1315, "&lt;=" &amp; FR$1, DataRegularSeason20242025!$E$3:$E$1315, $A9)</f>
        <v>41</v>
      </c>
      <c r="FS9">
        <f>SUMIFS(DataRegularSeason20242025!$AA$3:$AA$1315,DataRegularSeason20242025!$B$3:$B$1315, "&lt;=" &amp; FS$1, DataRegularSeason20242025!$D$3:$D$1315, $A9)+SUMIFS(DataRegularSeason20242025!$AB$3:$AB$1315,DataRegularSeason20242025!$B$3:$B$1315, "&lt;=" &amp; FS$1, DataRegularSeason20242025!$E$3:$E$1315, $A9)</f>
        <v>41</v>
      </c>
      <c r="FT9">
        <f>SUMIFS(DataRegularSeason20242025!$AA$3:$AA$1315,DataRegularSeason20242025!$B$3:$B$1315, "&lt;=" &amp; FT$1, DataRegularSeason20242025!$D$3:$D$1315, $A9)+SUMIFS(DataRegularSeason20242025!$AB$3:$AB$1315,DataRegularSeason20242025!$B$3:$B$1315, "&lt;=" &amp; FT$1, DataRegularSeason20242025!$E$3:$E$1315, $A9)</f>
        <v>41</v>
      </c>
      <c r="FU9">
        <f>SUMIFS(DataRegularSeason20242025!$AA$3:$AA$1315,DataRegularSeason20242025!$B$3:$B$1315, "&lt;=" &amp; FU$1, DataRegularSeason20242025!$D$3:$D$1315, $A9)+SUMIFS(DataRegularSeason20242025!$AB$3:$AB$1315,DataRegularSeason20242025!$B$3:$B$1315, "&lt;=" &amp; FU$1, DataRegularSeason20242025!$E$3:$E$1315, $A9)</f>
        <v>41</v>
      </c>
      <c r="FV9">
        <f>SUMIFS(DataRegularSeason20242025!$AA$3:$AA$1315,DataRegularSeason20242025!$B$3:$B$1315, "&lt;=" &amp; FV$1, DataRegularSeason20242025!$D$3:$D$1315, $A9)+SUMIFS(DataRegularSeason20242025!$AB$3:$AB$1315,DataRegularSeason20242025!$B$3:$B$1315, "&lt;=" &amp; FV$1, DataRegularSeason20242025!$E$3:$E$1315, $A9)</f>
        <v>41</v>
      </c>
      <c r="FW9">
        <f>SUMIFS(DataRegularSeason20242025!$AA$3:$AA$1315,DataRegularSeason20242025!$B$3:$B$1315, "&lt;=" &amp; FW$1, DataRegularSeason20242025!$D$3:$D$1315, $A9)+SUMIFS(DataRegularSeason20242025!$AB$3:$AB$1315,DataRegularSeason20242025!$B$3:$B$1315, "&lt;=" &amp; FW$1, DataRegularSeason20242025!$E$3:$E$1315, $A9)</f>
        <v>41</v>
      </c>
      <c r="FX9">
        <f>SUMIFS(DataRegularSeason20242025!$AA$3:$AA$1315,DataRegularSeason20242025!$B$3:$B$1315, "&lt;=" &amp; FX$1, DataRegularSeason20242025!$D$3:$D$1315, $A9)+SUMIFS(DataRegularSeason20242025!$AB$3:$AB$1315,DataRegularSeason20242025!$B$3:$B$1315, "&lt;=" &amp; FX$1, DataRegularSeason20242025!$E$3:$E$1315, $A9)</f>
        <v>41</v>
      </c>
      <c r="FY9">
        <f>SUMIFS(DataRegularSeason20242025!$AA$3:$AA$1315,DataRegularSeason20242025!$B$3:$B$1315, "&lt;=" &amp; FY$1, DataRegularSeason20242025!$D$3:$D$1315, $A9)+SUMIFS(DataRegularSeason20242025!$AB$3:$AB$1315,DataRegularSeason20242025!$B$3:$B$1315, "&lt;=" &amp; FY$1, DataRegularSeason20242025!$E$3:$E$1315, $A9)</f>
        <v>41</v>
      </c>
      <c r="FZ9">
        <f>SUMIFS(DataRegularSeason20242025!$AA$3:$AA$1315,DataRegularSeason20242025!$B$3:$B$1315, "&lt;=" &amp; FZ$1, DataRegularSeason20242025!$D$3:$D$1315, $A9)+SUMIFS(DataRegularSeason20242025!$AB$3:$AB$1315,DataRegularSeason20242025!$B$3:$B$1315, "&lt;=" &amp; FZ$1, DataRegularSeason20242025!$E$3:$E$1315, $A9)</f>
        <v>41</v>
      </c>
      <c r="GA9">
        <f>SUMIFS(DataRegularSeason20242025!$AA$3:$AA$1315,DataRegularSeason20242025!$B$3:$B$1315, "&lt;=" &amp; GA$1, DataRegularSeason20242025!$D$3:$D$1315, $A9)+SUMIFS(DataRegularSeason20242025!$AB$3:$AB$1315,DataRegularSeason20242025!$B$3:$B$1315, "&lt;=" &amp; GA$1, DataRegularSeason20242025!$E$3:$E$1315, $A9)</f>
        <v>41</v>
      </c>
      <c r="GB9">
        <f>SUMIFS(DataRegularSeason20242025!$AA$3:$AA$1315,DataRegularSeason20242025!$B$3:$B$1315, "&lt;=" &amp; GB$1, DataRegularSeason20242025!$D$3:$D$1315, $A9)+SUMIFS(DataRegularSeason20242025!$AB$3:$AB$1315,DataRegularSeason20242025!$B$3:$B$1315, "&lt;=" &amp; GB$1, DataRegularSeason20242025!$E$3:$E$1315, $A9)</f>
        <v>41</v>
      </c>
      <c r="GC9">
        <f>SUMIFS(DataRegularSeason20242025!$AA$3:$AA$1315,DataRegularSeason20242025!$B$3:$B$1315, "&lt;=" &amp; GC$1, DataRegularSeason20242025!$D$3:$D$1315, $A9)+SUMIFS(DataRegularSeason20242025!$AB$3:$AB$1315,DataRegularSeason20242025!$B$3:$B$1315, "&lt;=" &amp; GC$1, DataRegularSeason20242025!$E$3:$E$1315, $A9)</f>
        <v>41</v>
      </c>
      <c r="GD9">
        <f>SUMIFS(DataRegularSeason20242025!$AA$3:$AA$1315,DataRegularSeason20242025!$B$3:$B$1315, "&lt;=" &amp; GD$1, DataRegularSeason20242025!$D$3:$D$1315, $A9)+SUMIFS(DataRegularSeason20242025!$AB$3:$AB$1315,DataRegularSeason20242025!$B$3:$B$1315, "&lt;=" &amp; GD$1, DataRegularSeason20242025!$E$3:$E$1315, $A9)</f>
        <v>41</v>
      </c>
      <c r="GE9">
        <f>SUMIFS(DataRegularSeason20242025!$AA$3:$AA$1315,DataRegularSeason20242025!$B$3:$B$1315, "&lt;=" &amp; GE$1, DataRegularSeason20242025!$D$3:$D$1315, $A9)+SUMIFS(DataRegularSeason20242025!$AB$3:$AB$1315,DataRegularSeason20242025!$B$3:$B$1315, "&lt;=" &amp; GE$1, DataRegularSeason20242025!$E$3:$E$1315, $A9)</f>
        <v>41</v>
      </c>
      <c r="GF9">
        <f>SUMIFS(DataRegularSeason20242025!$AA$3:$AA$1315,DataRegularSeason20242025!$B$3:$B$1315, "&lt;=" &amp; GF$1, DataRegularSeason20242025!$D$3:$D$1315, $A9)+SUMIFS(DataRegularSeason20242025!$AB$3:$AB$1315,DataRegularSeason20242025!$B$3:$B$1315, "&lt;=" &amp; GF$1, DataRegularSeason20242025!$E$3:$E$1315, $A9)</f>
        <v>41</v>
      </c>
      <c r="GG9">
        <f>SUMIFS(DataRegularSeason20242025!$AA$3:$AA$1315,DataRegularSeason20242025!$B$3:$B$1315, "&lt;=" &amp; GG$1, DataRegularSeason20242025!$D$3:$D$1315, $A9)+SUMIFS(DataRegularSeason20242025!$AB$3:$AB$1315,DataRegularSeason20242025!$B$3:$B$1315, "&lt;=" &amp; GG$1, DataRegularSeason20242025!$E$3:$E$1315, $A9)</f>
        <v>41</v>
      </c>
      <c r="GH9">
        <f>SUMIFS(DataRegularSeason20242025!$AA$3:$AA$1315,DataRegularSeason20242025!$B$3:$B$1315, "&lt;=" &amp; GH$1, DataRegularSeason20242025!$D$3:$D$1315, $A9)+SUMIFS(DataRegularSeason20242025!$AB$3:$AB$1315,DataRegularSeason20242025!$B$3:$B$1315, "&lt;=" &amp; GH$1, DataRegularSeason20242025!$E$3:$E$1315, $A9)</f>
        <v>41</v>
      </c>
      <c r="GI9">
        <f>SUMIFS(DataRegularSeason20242025!$AA$3:$AA$1315,DataRegularSeason20242025!$B$3:$B$1315, "&lt;=" &amp; GI$1, DataRegularSeason20242025!$D$3:$D$1315, $A9)+SUMIFS(DataRegularSeason20242025!$AB$3:$AB$1315,DataRegularSeason20242025!$B$3:$B$1315, "&lt;=" &amp; GI$1, DataRegularSeason20242025!$E$3:$E$1315, $A9)</f>
        <v>41</v>
      </c>
      <c r="GJ9">
        <f>SUMIFS(DataRegularSeason20242025!$AA$3:$AA$1315,DataRegularSeason20242025!$B$3:$B$1315, "&lt;=" &amp; GJ$1, DataRegularSeason20242025!$D$3:$D$1315, $A9)+SUMIFS(DataRegularSeason20242025!$AB$3:$AB$1315,DataRegularSeason20242025!$B$3:$B$1315, "&lt;=" &amp; GJ$1, DataRegularSeason20242025!$E$3:$E$1315, $A9)</f>
        <v>41</v>
      </c>
      <c r="GK9">
        <f>SUMIFS(DataRegularSeason20242025!$AA$3:$AA$1315,DataRegularSeason20242025!$B$3:$B$1315, "&lt;=" &amp; GK$1, DataRegularSeason20242025!$D$3:$D$1315, $A9)+SUMIFS(DataRegularSeason20242025!$AB$3:$AB$1315,DataRegularSeason20242025!$B$3:$B$1315, "&lt;=" &amp; GK$1, DataRegularSeason20242025!$E$3:$E$1315, $A9)</f>
        <v>41</v>
      </c>
      <c r="GL9">
        <f>SUMIFS(DataRegularSeason20242025!$AA$3:$AA$1315,DataRegularSeason20242025!$B$3:$B$1315, "&lt;=" &amp; GL$1, DataRegularSeason20242025!$D$3:$D$1315, $A9)+SUMIFS(DataRegularSeason20242025!$AB$3:$AB$1315,DataRegularSeason20242025!$B$3:$B$1315, "&lt;=" &amp; GL$1, DataRegularSeason20242025!$E$3:$E$1315, $A9)</f>
        <v>41</v>
      </c>
      <c r="GM9">
        <f>SUMIFS(DataRegularSeason20242025!$AA$3:$AA$1315,DataRegularSeason20242025!$B$3:$B$1315, "&lt;=" &amp; GM$1, DataRegularSeason20242025!$D$3:$D$1315, $A9)+SUMIFS(DataRegularSeason20242025!$AB$3:$AB$1315,DataRegularSeason20242025!$B$3:$B$1315, "&lt;=" &amp; GM$1, DataRegularSeason20242025!$E$3:$E$1315, $A9)</f>
        <v>41</v>
      </c>
      <c r="GN9">
        <f>SUMIFS(DataRegularSeason20242025!$AA$3:$AA$1315,DataRegularSeason20242025!$B$3:$B$1315, "&lt;=" &amp; GN$1, DataRegularSeason20242025!$D$3:$D$1315, $A9)+SUMIFS(DataRegularSeason20242025!$AB$3:$AB$1315,DataRegularSeason20242025!$B$3:$B$1315, "&lt;=" &amp; GN$1, DataRegularSeason20242025!$E$3:$E$1315, $A9)</f>
        <v>41</v>
      </c>
      <c r="GO9">
        <f>SUMIFS(DataRegularSeason20242025!$AA$3:$AA$1315,DataRegularSeason20242025!$B$3:$B$1315, "&lt;=" &amp; GO$1, DataRegularSeason20242025!$D$3:$D$1315, $A9)+SUMIFS(DataRegularSeason20242025!$AB$3:$AB$1315,DataRegularSeason20242025!$B$3:$B$1315, "&lt;=" &amp; GO$1, DataRegularSeason20242025!$E$3:$E$1315, $A9)</f>
        <v>41</v>
      </c>
      <c r="GP9">
        <f>SUMIFS(DataRegularSeason20242025!$AA$3:$AA$1315,DataRegularSeason20242025!$B$3:$B$1315, "&lt;=" &amp; GP$1, DataRegularSeason20242025!$D$3:$D$1315, $A9)+SUMIFS(DataRegularSeason20242025!$AB$3:$AB$1315,DataRegularSeason20242025!$B$3:$B$1315, "&lt;=" &amp; GP$1, DataRegularSeason20242025!$E$3:$E$1315, $A9)</f>
        <v>41</v>
      </c>
      <c r="GQ9">
        <f>SUMIFS(DataRegularSeason20242025!$AA$3:$AA$1315,DataRegularSeason20242025!$B$3:$B$1315, "&lt;=" &amp; GQ$1, DataRegularSeason20242025!$D$3:$D$1315, $A9)+SUMIFS(DataRegularSeason20242025!$AB$3:$AB$1315,DataRegularSeason20242025!$B$3:$B$1315, "&lt;=" &amp; GQ$1, DataRegularSeason20242025!$E$3:$E$1315, $A9)</f>
        <v>41</v>
      </c>
      <c r="GR9">
        <f>SUMIFS(DataRegularSeason20242025!$AA$3:$AA$1315,DataRegularSeason20242025!$B$3:$B$1315, "&lt;=" &amp; GR$1, DataRegularSeason20242025!$D$3:$D$1315, $A9)+SUMIFS(DataRegularSeason20242025!$AB$3:$AB$1315,DataRegularSeason20242025!$B$3:$B$1315, "&lt;=" &amp; GR$1, DataRegularSeason20242025!$E$3:$E$1315, $A9)</f>
        <v>41</v>
      </c>
      <c r="GS9">
        <f>SUMIFS(DataRegularSeason20242025!$AA$3:$AA$1315,DataRegularSeason20242025!$B$3:$B$1315, "&lt;=" &amp; GS$1, DataRegularSeason20242025!$D$3:$D$1315, $A9)+SUMIFS(DataRegularSeason20242025!$AB$3:$AB$1315,DataRegularSeason20242025!$B$3:$B$1315, "&lt;=" &amp; GS$1, DataRegularSeason20242025!$E$3:$E$1315, $A9)</f>
        <v>41</v>
      </c>
      <c r="GT9">
        <f>SUMIFS(DataRegularSeason20242025!$AA$3:$AA$1315,DataRegularSeason20242025!$B$3:$B$1315, "&lt;=" &amp; GT$1, DataRegularSeason20242025!$D$3:$D$1315, $A9)+SUMIFS(DataRegularSeason20242025!$AB$3:$AB$1315,DataRegularSeason20242025!$B$3:$B$1315, "&lt;=" &amp; GT$1, DataRegularSeason20242025!$E$3:$E$1315, $A9)</f>
        <v>41</v>
      </c>
      <c r="GU9">
        <f>SUMIFS(DataRegularSeason20242025!$AA$3:$AA$1315,DataRegularSeason20242025!$B$3:$B$1315, "&lt;=" &amp; GU$1, DataRegularSeason20242025!$D$3:$D$1315, $A9)+SUMIFS(DataRegularSeason20242025!$AB$3:$AB$1315,DataRegularSeason20242025!$B$3:$B$1315, "&lt;=" &amp; GU$1, DataRegularSeason20242025!$E$3:$E$1315, $A9)</f>
        <v>41</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71</v>
      </c>
      <c r="DR10">
        <f>SUMIFS(DataRegularSeason20242025!$AA$3:$AA$1315,DataRegularSeason20242025!$B$3:$B$1315, "&lt;=" &amp; DR$1, DataRegularSeason20242025!$D$3:$D$1315, $A10)+SUMIFS(DataRegularSeason20242025!$AB$3:$AB$1315,DataRegularSeason20242025!$B$3:$B$1315, "&lt;=" &amp; DR$1, DataRegularSeason20242025!$E$3:$E$1315, $A10)</f>
        <v>71</v>
      </c>
      <c r="DS10">
        <f>SUMIFS(DataRegularSeason20242025!$AA$3:$AA$1315,DataRegularSeason20242025!$B$3:$B$1315, "&lt;=" &amp; DS$1, DataRegularSeason20242025!$D$3:$D$1315, $A10)+SUMIFS(DataRegularSeason20242025!$AB$3:$AB$1315,DataRegularSeason20242025!$B$3:$B$1315, "&lt;=" &amp; DS$1, DataRegularSeason20242025!$E$3:$E$1315, $A10)</f>
        <v>71</v>
      </c>
      <c r="DT10">
        <f>SUMIFS(DataRegularSeason20242025!$AA$3:$AA$1315,DataRegularSeason20242025!$B$3:$B$1315, "&lt;=" &amp; DT$1, DataRegularSeason20242025!$D$3:$D$1315, $A10)+SUMIFS(DataRegularSeason20242025!$AB$3:$AB$1315,DataRegularSeason20242025!$B$3:$B$1315, "&lt;=" &amp; DT$1, DataRegularSeason20242025!$E$3:$E$1315, $A10)</f>
        <v>71</v>
      </c>
      <c r="DU10">
        <f>SUMIFS(DataRegularSeason20242025!$AA$3:$AA$1315,DataRegularSeason20242025!$B$3:$B$1315, "&lt;=" &amp; DU$1, DataRegularSeason20242025!$D$3:$D$1315, $A10)+SUMIFS(DataRegularSeason20242025!$AB$3:$AB$1315,DataRegularSeason20242025!$B$3:$B$1315, "&lt;=" &amp; DU$1, DataRegularSeason20242025!$E$3:$E$1315, $A10)</f>
        <v>71</v>
      </c>
      <c r="DV10">
        <f>SUMIFS(DataRegularSeason20242025!$AA$3:$AA$1315,DataRegularSeason20242025!$B$3:$B$1315, "&lt;=" &amp; DV$1, DataRegularSeason20242025!$D$3:$D$1315, $A10)+SUMIFS(DataRegularSeason20242025!$AB$3:$AB$1315,DataRegularSeason20242025!$B$3:$B$1315, "&lt;=" &amp; DV$1, DataRegularSeason20242025!$E$3:$E$1315, $A10)</f>
        <v>71</v>
      </c>
      <c r="DW10">
        <f>SUMIFS(DataRegularSeason20242025!$AA$3:$AA$1315,DataRegularSeason20242025!$B$3:$B$1315, "&lt;=" &amp; DW$1, DataRegularSeason20242025!$D$3:$D$1315, $A10)+SUMIFS(DataRegularSeason20242025!$AB$3:$AB$1315,DataRegularSeason20242025!$B$3:$B$1315, "&lt;=" &amp; DW$1, DataRegularSeason20242025!$E$3:$E$1315, $A10)</f>
        <v>71</v>
      </c>
      <c r="DX10">
        <f>SUMIFS(DataRegularSeason20242025!$AA$3:$AA$1315,DataRegularSeason20242025!$B$3:$B$1315, "&lt;=" &amp; DX$1, DataRegularSeason20242025!$D$3:$D$1315, $A10)+SUMIFS(DataRegularSeason20242025!$AB$3:$AB$1315,DataRegularSeason20242025!$B$3:$B$1315, "&lt;=" &amp; DX$1, DataRegularSeason20242025!$E$3:$E$1315, $A10)</f>
        <v>71</v>
      </c>
      <c r="DY10">
        <f>SUMIFS(DataRegularSeason20242025!$AA$3:$AA$1315,DataRegularSeason20242025!$B$3:$B$1315, "&lt;=" &amp; DY$1, DataRegularSeason20242025!$D$3:$D$1315, $A10)+SUMIFS(DataRegularSeason20242025!$AB$3:$AB$1315,DataRegularSeason20242025!$B$3:$B$1315, "&lt;=" &amp; DY$1, DataRegularSeason20242025!$E$3:$E$1315, $A10)</f>
        <v>71</v>
      </c>
      <c r="DZ10">
        <f>SUMIFS(DataRegularSeason20242025!$AA$3:$AA$1315,DataRegularSeason20242025!$B$3:$B$1315, "&lt;=" &amp; DZ$1, DataRegularSeason20242025!$D$3:$D$1315, $A10)+SUMIFS(DataRegularSeason20242025!$AB$3:$AB$1315,DataRegularSeason20242025!$B$3:$B$1315, "&lt;=" &amp; DZ$1, DataRegularSeason20242025!$E$3:$E$1315, $A10)</f>
        <v>71</v>
      </c>
      <c r="EA10">
        <f>SUMIFS(DataRegularSeason20242025!$AA$3:$AA$1315,DataRegularSeason20242025!$B$3:$B$1315, "&lt;=" &amp; EA$1, DataRegularSeason20242025!$D$3:$D$1315, $A10)+SUMIFS(DataRegularSeason20242025!$AB$3:$AB$1315,DataRegularSeason20242025!$B$3:$B$1315, "&lt;=" &amp; EA$1, DataRegularSeason20242025!$E$3:$E$1315, $A10)</f>
        <v>71</v>
      </c>
      <c r="EB10">
        <f>SUMIFS(DataRegularSeason20242025!$AA$3:$AA$1315,DataRegularSeason20242025!$B$3:$B$1315, "&lt;=" &amp; EB$1, DataRegularSeason20242025!$D$3:$D$1315, $A10)+SUMIFS(DataRegularSeason20242025!$AB$3:$AB$1315,DataRegularSeason20242025!$B$3:$B$1315, "&lt;=" &amp; EB$1, DataRegularSeason20242025!$E$3:$E$1315, $A10)</f>
        <v>71</v>
      </c>
      <c r="EC10">
        <f>SUMIFS(DataRegularSeason20242025!$AA$3:$AA$1315,DataRegularSeason20242025!$B$3:$B$1315, "&lt;=" &amp; EC$1, DataRegularSeason20242025!$D$3:$D$1315, $A10)+SUMIFS(DataRegularSeason20242025!$AB$3:$AB$1315,DataRegularSeason20242025!$B$3:$B$1315, "&lt;=" &amp; EC$1, DataRegularSeason20242025!$E$3:$E$1315, $A10)</f>
        <v>71</v>
      </c>
      <c r="ED10">
        <f>SUMIFS(DataRegularSeason20242025!$AA$3:$AA$1315,DataRegularSeason20242025!$B$3:$B$1315, "&lt;=" &amp; ED$1, DataRegularSeason20242025!$D$3:$D$1315, $A10)+SUMIFS(DataRegularSeason20242025!$AB$3:$AB$1315,DataRegularSeason20242025!$B$3:$B$1315, "&lt;=" &amp; ED$1, DataRegularSeason20242025!$E$3:$E$1315, $A10)</f>
        <v>71</v>
      </c>
      <c r="EE10">
        <f>SUMIFS(DataRegularSeason20242025!$AA$3:$AA$1315,DataRegularSeason20242025!$B$3:$B$1315, "&lt;=" &amp; EE$1, DataRegularSeason20242025!$D$3:$D$1315, $A10)+SUMIFS(DataRegularSeason20242025!$AB$3:$AB$1315,DataRegularSeason20242025!$B$3:$B$1315, "&lt;=" &amp; EE$1, DataRegularSeason20242025!$E$3:$E$1315, $A10)</f>
        <v>71</v>
      </c>
      <c r="EF10">
        <f>SUMIFS(DataRegularSeason20242025!$AA$3:$AA$1315,DataRegularSeason20242025!$B$3:$B$1315, "&lt;=" &amp; EF$1, DataRegularSeason20242025!$D$3:$D$1315, $A10)+SUMIFS(DataRegularSeason20242025!$AB$3:$AB$1315,DataRegularSeason20242025!$B$3:$B$1315, "&lt;=" &amp; EF$1, DataRegularSeason20242025!$E$3:$E$1315, $A10)</f>
        <v>71</v>
      </c>
      <c r="EG10">
        <f>SUMIFS(DataRegularSeason20242025!$AA$3:$AA$1315,DataRegularSeason20242025!$B$3:$B$1315, "&lt;=" &amp; EG$1, DataRegularSeason20242025!$D$3:$D$1315, $A10)+SUMIFS(DataRegularSeason20242025!$AB$3:$AB$1315,DataRegularSeason20242025!$B$3:$B$1315, "&lt;=" &amp; EG$1, DataRegularSeason20242025!$E$3:$E$1315, $A10)</f>
        <v>71</v>
      </c>
      <c r="EH10">
        <f>SUMIFS(DataRegularSeason20242025!$AA$3:$AA$1315,DataRegularSeason20242025!$B$3:$B$1315, "&lt;=" &amp; EH$1, DataRegularSeason20242025!$D$3:$D$1315, $A10)+SUMIFS(DataRegularSeason20242025!$AB$3:$AB$1315,DataRegularSeason20242025!$B$3:$B$1315, "&lt;=" &amp; EH$1, DataRegularSeason20242025!$E$3:$E$1315, $A10)</f>
        <v>71</v>
      </c>
      <c r="EI10">
        <f>SUMIFS(DataRegularSeason20242025!$AA$3:$AA$1315,DataRegularSeason20242025!$B$3:$B$1315, "&lt;=" &amp; EI$1, DataRegularSeason20242025!$D$3:$D$1315, $A10)+SUMIFS(DataRegularSeason20242025!$AB$3:$AB$1315,DataRegularSeason20242025!$B$3:$B$1315, "&lt;=" &amp; EI$1, DataRegularSeason20242025!$E$3:$E$1315, $A10)</f>
        <v>71</v>
      </c>
      <c r="EJ10">
        <f>SUMIFS(DataRegularSeason20242025!$AA$3:$AA$1315,DataRegularSeason20242025!$B$3:$B$1315, "&lt;=" &amp; EJ$1, DataRegularSeason20242025!$D$3:$D$1315, $A10)+SUMIFS(DataRegularSeason20242025!$AB$3:$AB$1315,DataRegularSeason20242025!$B$3:$B$1315, "&lt;=" &amp; EJ$1, DataRegularSeason20242025!$E$3:$E$1315, $A10)</f>
        <v>71</v>
      </c>
      <c r="EK10">
        <f>SUMIFS(DataRegularSeason20242025!$AA$3:$AA$1315,DataRegularSeason20242025!$B$3:$B$1315, "&lt;=" &amp; EK$1, DataRegularSeason20242025!$D$3:$D$1315, $A10)+SUMIFS(DataRegularSeason20242025!$AB$3:$AB$1315,DataRegularSeason20242025!$B$3:$B$1315, "&lt;=" &amp; EK$1, DataRegularSeason20242025!$E$3:$E$1315, $A10)</f>
        <v>71</v>
      </c>
      <c r="EL10">
        <f>SUMIFS(DataRegularSeason20242025!$AA$3:$AA$1315,DataRegularSeason20242025!$B$3:$B$1315, "&lt;=" &amp; EL$1, DataRegularSeason20242025!$D$3:$D$1315, $A10)+SUMIFS(DataRegularSeason20242025!$AB$3:$AB$1315,DataRegularSeason20242025!$B$3:$B$1315, "&lt;=" &amp; EL$1, DataRegularSeason20242025!$E$3:$E$1315, $A10)</f>
        <v>71</v>
      </c>
      <c r="EM10">
        <f>SUMIFS(DataRegularSeason20242025!$AA$3:$AA$1315,DataRegularSeason20242025!$B$3:$B$1315, "&lt;=" &amp; EM$1, DataRegularSeason20242025!$D$3:$D$1315, $A10)+SUMIFS(DataRegularSeason20242025!$AB$3:$AB$1315,DataRegularSeason20242025!$B$3:$B$1315, "&lt;=" &amp; EM$1, DataRegularSeason20242025!$E$3:$E$1315, $A10)</f>
        <v>71</v>
      </c>
      <c r="EN10">
        <f>SUMIFS(DataRegularSeason20242025!$AA$3:$AA$1315,DataRegularSeason20242025!$B$3:$B$1315, "&lt;=" &amp; EN$1, DataRegularSeason20242025!$D$3:$D$1315, $A10)+SUMIFS(DataRegularSeason20242025!$AB$3:$AB$1315,DataRegularSeason20242025!$B$3:$B$1315, "&lt;=" &amp; EN$1, DataRegularSeason20242025!$E$3:$E$1315, $A10)</f>
        <v>71</v>
      </c>
      <c r="EO10">
        <f>SUMIFS(DataRegularSeason20242025!$AA$3:$AA$1315,DataRegularSeason20242025!$B$3:$B$1315, "&lt;=" &amp; EO$1, DataRegularSeason20242025!$D$3:$D$1315, $A10)+SUMIFS(DataRegularSeason20242025!$AB$3:$AB$1315,DataRegularSeason20242025!$B$3:$B$1315, "&lt;=" &amp; EO$1, DataRegularSeason20242025!$E$3:$E$1315, $A10)</f>
        <v>71</v>
      </c>
      <c r="EP10">
        <f>SUMIFS(DataRegularSeason20242025!$AA$3:$AA$1315,DataRegularSeason20242025!$B$3:$B$1315, "&lt;=" &amp; EP$1, DataRegularSeason20242025!$D$3:$D$1315, $A10)+SUMIFS(DataRegularSeason20242025!$AB$3:$AB$1315,DataRegularSeason20242025!$B$3:$B$1315, "&lt;=" &amp; EP$1, DataRegularSeason20242025!$E$3:$E$1315, $A10)</f>
        <v>71</v>
      </c>
      <c r="EQ10">
        <f>SUMIFS(DataRegularSeason20242025!$AA$3:$AA$1315,DataRegularSeason20242025!$B$3:$B$1315, "&lt;=" &amp; EQ$1, DataRegularSeason20242025!$D$3:$D$1315, $A10)+SUMIFS(DataRegularSeason20242025!$AB$3:$AB$1315,DataRegularSeason20242025!$B$3:$B$1315, "&lt;=" &amp; EQ$1, DataRegularSeason20242025!$E$3:$E$1315, $A10)</f>
        <v>71</v>
      </c>
      <c r="ER10">
        <f>SUMIFS(DataRegularSeason20242025!$AA$3:$AA$1315,DataRegularSeason20242025!$B$3:$B$1315, "&lt;=" &amp; ER$1, DataRegularSeason20242025!$D$3:$D$1315, $A10)+SUMIFS(DataRegularSeason20242025!$AB$3:$AB$1315,DataRegularSeason20242025!$B$3:$B$1315, "&lt;=" &amp; ER$1, DataRegularSeason20242025!$E$3:$E$1315, $A10)</f>
        <v>71</v>
      </c>
      <c r="ES10">
        <f>SUMIFS(DataRegularSeason20242025!$AA$3:$AA$1315,DataRegularSeason20242025!$B$3:$B$1315, "&lt;=" &amp; ES$1, DataRegularSeason20242025!$D$3:$D$1315, $A10)+SUMIFS(DataRegularSeason20242025!$AB$3:$AB$1315,DataRegularSeason20242025!$B$3:$B$1315, "&lt;=" &amp; ES$1, DataRegularSeason20242025!$E$3:$E$1315, $A10)</f>
        <v>71</v>
      </c>
      <c r="ET10">
        <f>SUMIFS(DataRegularSeason20242025!$AA$3:$AA$1315,DataRegularSeason20242025!$B$3:$B$1315, "&lt;=" &amp; ET$1, DataRegularSeason20242025!$D$3:$D$1315, $A10)+SUMIFS(DataRegularSeason20242025!$AB$3:$AB$1315,DataRegularSeason20242025!$B$3:$B$1315, "&lt;=" &amp; ET$1, DataRegularSeason20242025!$E$3:$E$1315, $A10)</f>
        <v>71</v>
      </c>
      <c r="EU10">
        <f>SUMIFS(DataRegularSeason20242025!$AA$3:$AA$1315,DataRegularSeason20242025!$B$3:$B$1315, "&lt;=" &amp; EU$1, DataRegularSeason20242025!$D$3:$D$1315, $A10)+SUMIFS(DataRegularSeason20242025!$AB$3:$AB$1315,DataRegularSeason20242025!$B$3:$B$1315, "&lt;=" &amp; EU$1, DataRegularSeason20242025!$E$3:$E$1315, $A10)</f>
        <v>71</v>
      </c>
      <c r="EV10">
        <f>SUMIFS(DataRegularSeason20242025!$AA$3:$AA$1315,DataRegularSeason20242025!$B$3:$B$1315, "&lt;=" &amp; EV$1, DataRegularSeason20242025!$D$3:$D$1315, $A10)+SUMIFS(DataRegularSeason20242025!$AB$3:$AB$1315,DataRegularSeason20242025!$B$3:$B$1315, "&lt;=" &amp; EV$1, DataRegularSeason20242025!$E$3:$E$1315, $A10)</f>
        <v>71</v>
      </c>
      <c r="EW10">
        <f>SUMIFS(DataRegularSeason20242025!$AA$3:$AA$1315,DataRegularSeason20242025!$B$3:$B$1315, "&lt;=" &amp; EW$1, DataRegularSeason20242025!$D$3:$D$1315, $A10)+SUMIFS(DataRegularSeason20242025!$AB$3:$AB$1315,DataRegularSeason20242025!$B$3:$B$1315, "&lt;=" &amp; EW$1, DataRegularSeason20242025!$E$3:$E$1315, $A10)</f>
        <v>71</v>
      </c>
      <c r="EX10">
        <f>SUMIFS(DataRegularSeason20242025!$AA$3:$AA$1315,DataRegularSeason20242025!$B$3:$B$1315, "&lt;=" &amp; EX$1, DataRegularSeason20242025!$D$3:$D$1315, $A10)+SUMIFS(DataRegularSeason20242025!$AB$3:$AB$1315,DataRegularSeason20242025!$B$3:$B$1315, "&lt;=" &amp; EX$1, DataRegularSeason20242025!$E$3:$E$1315, $A10)</f>
        <v>71</v>
      </c>
      <c r="EY10">
        <f>SUMIFS(DataRegularSeason20242025!$AA$3:$AA$1315,DataRegularSeason20242025!$B$3:$B$1315, "&lt;=" &amp; EY$1, DataRegularSeason20242025!$D$3:$D$1315, $A10)+SUMIFS(DataRegularSeason20242025!$AB$3:$AB$1315,DataRegularSeason20242025!$B$3:$B$1315, "&lt;=" &amp; EY$1, DataRegularSeason20242025!$E$3:$E$1315, $A10)</f>
        <v>71</v>
      </c>
      <c r="EZ10">
        <f>SUMIFS(DataRegularSeason20242025!$AA$3:$AA$1315,DataRegularSeason20242025!$B$3:$B$1315, "&lt;=" &amp; EZ$1, DataRegularSeason20242025!$D$3:$D$1315, $A10)+SUMIFS(DataRegularSeason20242025!$AB$3:$AB$1315,DataRegularSeason20242025!$B$3:$B$1315, "&lt;=" &amp; EZ$1, DataRegularSeason20242025!$E$3:$E$1315, $A10)</f>
        <v>71</v>
      </c>
      <c r="FA10">
        <f>SUMIFS(DataRegularSeason20242025!$AA$3:$AA$1315,DataRegularSeason20242025!$B$3:$B$1315, "&lt;=" &amp; FA$1, DataRegularSeason20242025!$D$3:$D$1315, $A10)+SUMIFS(DataRegularSeason20242025!$AB$3:$AB$1315,DataRegularSeason20242025!$B$3:$B$1315, "&lt;=" &amp; FA$1, DataRegularSeason20242025!$E$3:$E$1315, $A10)</f>
        <v>71</v>
      </c>
      <c r="FB10">
        <f>SUMIFS(DataRegularSeason20242025!$AA$3:$AA$1315,DataRegularSeason20242025!$B$3:$B$1315, "&lt;=" &amp; FB$1, DataRegularSeason20242025!$D$3:$D$1315, $A10)+SUMIFS(DataRegularSeason20242025!$AB$3:$AB$1315,DataRegularSeason20242025!$B$3:$B$1315, "&lt;=" &amp; FB$1, DataRegularSeason20242025!$E$3:$E$1315, $A10)</f>
        <v>71</v>
      </c>
      <c r="FC10">
        <f>SUMIFS(DataRegularSeason20242025!$AA$3:$AA$1315,DataRegularSeason20242025!$B$3:$B$1315, "&lt;=" &amp; FC$1, DataRegularSeason20242025!$D$3:$D$1315, $A10)+SUMIFS(DataRegularSeason20242025!$AB$3:$AB$1315,DataRegularSeason20242025!$B$3:$B$1315, "&lt;=" &amp; FC$1, DataRegularSeason20242025!$E$3:$E$1315, $A10)</f>
        <v>71</v>
      </c>
      <c r="FD10">
        <f>SUMIFS(DataRegularSeason20242025!$AA$3:$AA$1315,DataRegularSeason20242025!$B$3:$B$1315, "&lt;=" &amp; FD$1, DataRegularSeason20242025!$D$3:$D$1315, $A10)+SUMIFS(DataRegularSeason20242025!$AB$3:$AB$1315,DataRegularSeason20242025!$B$3:$B$1315, "&lt;=" &amp; FD$1, DataRegularSeason20242025!$E$3:$E$1315, $A10)</f>
        <v>71</v>
      </c>
      <c r="FE10">
        <f>SUMIFS(DataRegularSeason20242025!$AA$3:$AA$1315,DataRegularSeason20242025!$B$3:$B$1315, "&lt;=" &amp; FE$1, DataRegularSeason20242025!$D$3:$D$1315, $A10)+SUMIFS(DataRegularSeason20242025!$AB$3:$AB$1315,DataRegularSeason20242025!$B$3:$B$1315, "&lt;=" &amp; FE$1, DataRegularSeason20242025!$E$3:$E$1315, $A10)</f>
        <v>71</v>
      </c>
      <c r="FF10">
        <f>SUMIFS(DataRegularSeason20242025!$AA$3:$AA$1315,DataRegularSeason20242025!$B$3:$B$1315, "&lt;=" &amp; FF$1, DataRegularSeason20242025!$D$3:$D$1315, $A10)+SUMIFS(DataRegularSeason20242025!$AB$3:$AB$1315,DataRegularSeason20242025!$B$3:$B$1315, "&lt;=" &amp; FF$1, DataRegularSeason20242025!$E$3:$E$1315, $A10)</f>
        <v>71</v>
      </c>
      <c r="FG10">
        <f>SUMIFS(DataRegularSeason20242025!$AA$3:$AA$1315,DataRegularSeason20242025!$B$3:$B$1315, "&lt;=" &amp; FG$1, DataRegularSeason20242025!$D$3:$D$1315, $A10)+SUMIFS(DataRegularSeason20242025!$AB$3:$AB$1315,DataRegularSeason20242025!$B$3:$B$1315, "&lt;=" &amp; FG$1, DataRegularSeason20242025!$E$3:$E$1315, $A10)</f>
        <v>71</v>
      </c>
      <c r="FH10">
        <f>SUMIFS(DataRegularSeason20242025!$AA$3:$AA$1315,DataRegularSeason20242025!$B$3:$B$1315, "&lt;=" &amp; FH$1, DataRegularSeason20242025!$D$3:$D$1315, $A10)+SUMIFS(DataRegularSeason20242025!$AB$3:$AB$1315,DataRegularSeason20242025!$B$3:$B$1315, "&lt;=" &amp; FH$1, DataRegularSeason20242025!$E$3:$E$1315, $A10)</f>
        <v>71</v>
      </c>
      <c r="FI10">
        <f>SUMIFS(DataRegularSeason20242025!$AA$3:$AA$1315,DataRegularSeason20242025!$B$3:$B$1315, "&lt;=" &amp; FI$1, DataRegularSeason20242025!$D$3:$D$1315, $A10)+SUMIFS(DataRegularSeason20242025!$AB$3:$AB$1315,DataRegularSeason20242025!$B$3:$B$1315, "&lt;=" &amp; FI$1, DataRegularSeason20242025!$E$3:$E$1315, $A10)</f>
        <v>71</v>
      </c>
      <c r="FJ10">
        <f>SUMIFS(DataRegularSeason20242025!$AA$3:$AA$1315,DataRegularSeason20242025!$B$3:$B$1315, "&lt;=" &amp; FJ$1, DataRegularSeason20242025!$D$3:$D$1315, $A10)+SUMIFS(DataRegularSeason20242025!$AB$3:$AB$1315,DataRegularSeason20242025!$B$3:$B$1315, "&lt;=" &amp; FJ$1, DataRegularSeason20242025!$E$3:$E$1315, $A10)</f>
        <v>71</v>
      </c>
      <c r="FK10">
        <f>SUMIFS(DataRegularSeason20242025!$AA$3:$AA$1315,DataRegularSeason20242025!$B$3:$B$1315, "&lt;=" &amp; FK$1, DataRegularSeason20242025!$D$3:$D$1315, $A10)+SUMIFS(DataRegularSeason20242025!$AB$3:$AB$1315,DataRegularSeason20242025!$B$3:$B$1315, "&lt;=" &amp; FK$1, DataRegularSeason20242025!$E$3:$E$1315, $A10)</f>
        <v>71</v>
      </c>
      <c r="FL10">
        <f>SUMIFS(DataRegularSeason20242025!$AA$3:$AA$1315,DataRegularSeason20242025!$B$3:$B$1315, "&lt;=" &amp; FL$1, DataRegularSeason20242025!$D$3:$D$1315, $A10)+SUMIFS(DataRegularSeason20242025!$AB$3:$AB$1315,DataRegularSeason20242025!$B$3:$B$1315, "&lt;=" &amp; FL$1, DataRegularSeason20242025!$E$3:$E$1315, $A10)</f>
        <v>71</v>
      </c>
      <c r="FM10">
        <f>SUMIFS(DataRegularSeason20242025!$AA$3:$AA$1315,DataRegularSeason20242025!$B$3:$B$1315, "&lt;=" &amp; FM$1, DataRegularSeason20242025!$D$3:$D$1315, $A10)+SUMIFS(DataRegularSeason20242025!$AB$3:$AB$1315,DataRegularSeason20242025!$B$3:$B$1315, "&lt;=" &amp; FM$1, DataRegularSeason20242025!$E$3:$E$1315, $A10)</f>
        <v>71</v>
      </c>
      <c r="FN10">
        <f>SUMIFS(DataRegularSeason20242025!$AA$3:$AA$1315,DataRegularSeason20242025!$B$3:$B$1315, "&lt;=" &amp; FN$1, DataRegularSeason20242025!$D$3:$D$1315, $A10)+SUMIFS(DataRegularSeason20242025!$AB$3:$AB$1315,DataRegularSeason20242025!$B$3:$B$1315, "&lt;=" &amp; FN$1, DataRegularSeason20242025!$E$3:$E$1315, $A10)</f>
        <v>71</v>
      </c>
      <c r="FO10">
        <f>SUMIFS(DataRegularSeason20242025!$AA$3:$AA$1315,DataRegularSeason20242025!$B$3:$B$1315, "&lt;=" &amp; FO$1, DataRegularSeason20242025!$D$3:$D$1315, $A10)+SUMIFS(DataRegularSeason20242025!$AB$3:$AB$1315,DataRegularSeason20242025!$B$3:$B$1315, "&lt;=" &amp; FO$1, DataRegularSeason20242025!$E$3:$E$1315, $A10)</f>
        <v>71</v>
      </c>
      <c r="FP10">
        <f>SUMIFS(DataRegularSeason20242025!$AA$3:$AA$1315,DataRegularSeason20242025!$B$3:$B$1315, "&lt;=" &amp; FP$1, DataRegularSeason20242025!$D$3:$D$1315, $A10)+SUMIFS(DataRegularSeason20242025!$AB$3:$AB$1315,DataRegularSeason20242025!$B$3:$B$1315, "&lt;=" &amp; FP$1, DataRegularSeason20242025!$E$3:$E$1315, $A10)</f>
        <v>71</v>
      </c>
      <c r="FQ10">
        <f>SUMIFS(DataRegularSeason20242025!$AA$3:$AA$1315,DataRegularSeason20242025!$B$3:$B$1315, "&lt;=" &amp; FQ$1, DataRegularSeason20242025!$D$3:$D$1315, $A10)+SUMIFS(DataRegularSeason20242025!$AB$3:$AB$1315,DataRegularSeason20242025!$B$3:$B$1315, "&lt;=" &amp; FQ$1, DataRegularSeason20242025!$E$3:$E$1315, $A10)</f>
        <v>71</v>
      </c>
      <c r="FR10">
        <f>SUMIFS(DataRegularSeason20242025!$AA$3:$AA$1315,DataRegularSeason20242025!$B$3:$B$1315, "&lt;=" &amp; FR$1, DataRegularSeason20242025!$D$3:$D$1315, $A10)+SUMIFS(DataRegularSeason20242025!$AB$3:$AB$1315,DataRegularSeason20242025!$B$3:$B$1315, "&lt;=" &amp; FR$1, DataRegularSeason20242025!$E$3:$E$1315, $A10)</f>
        <v>71</v>
      </c>
      <c r="FS10">
        <f>SUMIFS(DataRegularSeason20242025!$AA$3:$AA$1315,DataRegularSeason20242025!$B$3:$B$1315, "&lt;=" &amp; FS$1, DataRegularSeason20242025!$D$3:$D$1315, $A10)+SUMIFS(DataRegularSeason20242025!$AB$3:$AB$1315,DataRegularSeason20242025!$B$3:$B$1315, "&lt;=" &amp; FS$1, DataRegularSeason20242025!$E$3:$E$1315, $A10)</f>
        <v>71</v>
      </c>
      <c r="FT10">
        <f>SUMIFS(DataRegularSeason20242025!$AA$3:$AA$1315,DataRegularSeason20242025!$B$3:$B$1315, "&lt;=" &amp; FT$1, DataRegularSeason20242025!$D$3:$D$1315, $A10)+SUMIFS(DataRegularSeason20242025!$AB$3:$AB$1315,DataRegularSeason20242025!$B$3:$B$1315, "&lt;=" &amp; FT$1, DataRegularSeason20242025!$E$3:$E$1315, $A10)</f>
        <v>71</v>
      </c>
      <c r="FU10">
        <f>SUMIFS(DataRegularSeason20242025!$AA$3:$AA$1315,DataRegularSeason20242025!$B$3:$B$1315, "&lt;=" &amp; FU$1, DataRegularSeason20242025!$D$3:$D$1315, $A10)+SUMIFS(DataRegularSeason20242025!$AB$3:$AB$1315,DataRegularSeason20242025!$B$3:$B$1315, "&lt;=" &amp; FU$1, DataRegularSeason20242025!$E$3:$E$1315, $A10)</f>
        <v>71</v>
      </c>
      <c r="FV10">
        <f>SUMIFS(DataRegularSeason20242025!$AA$3:$AA$1315,DataRegularSeason20242025!$B$3:$B$1315, "&lt;=" &amp; FV$1, DataRegularSeason20242025!$D$3:$D$1315, $A10)+SUMIFS(DataRegularSeason20242025!$AB$3:$AB$1315,DataRegularSeason20242025!$B$3:$B$1315, "&lt;=" &amp; FV$1, DataRegularSeason20242025!$E$3:$E$1315, $A10)</f>
        <v>71</v>
      </c>
      <c r="FW10">
        <f>SUMIFS(DataRegularSeason20242025!$AA$3:$AA$1315,DataRegularSeason20242025!$B$3:$B$1315, "&lt;=" &amp; FW$1, DataRegularSeason20242025!$D$3:$D$1315, $A10)+SUMIFS(DataRegularSeason20242025!$AB$3:$AB$1315,DataRegularSeason20242025!$B$3:$B$1315, "&lt;=" &amp; FW$1, DataRegularSeason20242025!$E$3:$E$1315, $A10)</f>
        <v>71</v>
      </c>
      <c r="FX10">
        <f>SUMIFS(DataRegularSeason20242025!$AA$3:$AA$1315,DataRegularSeason20242025!$B$3:$B$1315, "&lt;=" &amp; FX$1, DataRegularSeason20242025!$D$3:$D$1315, $A10)+SUMIFS(DataRegularSeason20242025!$AB$3:$AB$1315,DataRegularSeason20242025!$B$3:$B$1315, "&lt;=" &amp; FX$1, DataRegularSeason20242025!$E$3:$E$1315, $A10)</f>
        <v>71</v>
      </c>
      <c r="FY10">
        <f>SUMIFS(DataRegularSeason20242025!$AA$3:$AA$1315,DataRegularSeason20242025!$B$3:$B$1315, "&lt;=" &amp; FY$1, DataRegularSeason20242025!$D$3:$D$1315, $A10)+SUMIFS(DataRegularSeason20242025!$AB$3:$AB$1315,DataRegularSeason20242025!$B$3:$B$1315, "&lt;=" &amp; FY$1, DataRegularSeason20242025!$E$3:$E$1315, $A10)</f>
        <v>71</v>
      </c>
      <c r="FZ10">
        <f>SUMIFS(DataRegularSeason20242025!$AA$3:$AA$1315,DataRegularSeason20242025!$B$3:$B$1315, "&lt;=" &amp; FZ$1, DataRegularSeason20242025!$D$3:$D$1315, $A10)+SUMIFS(DataRegularSeason20242025!$AB$3:$AB$1315,DataRegularSeason20242025!$B$3:$B$1315, "&lt;=" &amp; FZ$1, DataRegularSeason20242025!$E$3:$E$1315, $A10)</f>
        <v>71</v>
      </c>
      <c r="GA10">
        <f>SUMIFS(DataRegularSeason20242025!$AA$3:$AA$1315,DataRegularSeason20242025!$B$3:$B$1315, "&lt;=" &amp; GA$1, DataRegularSeason20242025!$D$3:$D$1315, $A10)+SUMIFS(DataRegularSeason20242025!$AB$3:$AB$1315,DataRegularSeason20242025!$B$3:$B$1315, "&lt;=" &amp; GA$1, DataRegularSeason20242025!$E$3:$E$1315, $A10)</f>
        <v>71</v>
      </c>
      <c r="GB10">
        <f>SUMIFS(DataRegularSeason20242025!$AA$3:$AA$1315,DataRegularSeason20242025!$B$3:$B$1315, "&lt;=" &amp; GB$1, DataRegularSeason20242025!$D$3:$D$1315, $A10)+SUMIFS(DataRegularSeason20242025!$AB$3:$AB$1315,DataRegularSeason20242025!$B$3:$B$1315, "&lt;=" &amp; GB$1, DataRegularSeason20242025!$E$3:$E$1315, $A10)</f>
        <v>71</v>
      </c>
      <c r="GC10">
        <f>SUMIFS(DataRegularSeason20242025!$AA$3:$AA$1315,DataRegularSeason20242025!$B$3:$B$1315, "&lt;=" &amp; GC$1, DataRegularSeason20242025!$D$3:$D$1315, $A10)+SUMIFS(DataRegularSeason20242025!$AB$3:$AB$1315,DataRegularSeason20242025!$B$3:$B$1315, "&lt;=" &amp; GC$1, DataRegularSeason20242025!$E$3:$E$1315, $A10)</f>
        <v>71</v>
      </c>
      <c r="GD10">
        <f>SUMIFS(DataRegularSeason20242025!$AA$3:$AA$1315,DataRegularSeason20242025!$B$3:$B$1315, "&lt;=" &amp; GD$1, DataRegularSeason20242025!$D$3:$D$1315, $A10)+SUMIFS(DataRegularSeason20242025!$AB$3:$AB$1315,DataRegularSeason20242025!$B$3:$B$1315, "&lt;=" &amp; GD$1, DataRegularSeason20242025!$E$3:$E$1315, $A10)</f>
        <v>71</v>
      </c>
      <c r="GE10">
        <f>SUMIFS(DataRegularSeason20242025!$AA$3:$AA$1315,DataRegularSeason20242025!$B$3:$B$1315, "&lt;=" &amp; GE$1, DataRegularSeason20242025!$D$3:$D$1315, $A10)+SUMIFS(DataRegularSeason20242025!$AB$3:$AB$1315,DataRegularSeason20242025!$B$3:$B$1315, "&lt;=" &amp; GE$1, DataRegularSeason20242025!$E$3:$E$1315, $A10)</f>
        <v>71</v>
      </c>
      <c r="GF10">
        <f>SUMIFS(DataRegularSeason20242025!$AA$3:$AA$1315,DataRegularSeason20242025!$B$3:$B$1315, "&lt;=" &amp; GF$1, DataRegularSeason20242025!$D$3:$D$1315, $A10)+SUMIFS(DataRegularSeason20242025!$AB$3:$AB$1315,DataRegularSeason20242025!$B$3:$B$1315, "&lt;=" &amp; GF$1, DataRegularSeason20242025!$E$3:$E$1315, $A10)</f>
        <v>71</v>
      </c>
      <c r="GG10">
        <f>SUMIFS(DataRegularSeason20242025!$AA$3:$AA$1315,DataRegularSeason20242025!$B$3:$B$1315, "&lt;=" &amp; GG$1, DataRegularSeason20242025!$D$3:$D$1315, $A10)+SUMIFS(DataRegularSeason20242025!$AB$3:$AB$1315,DataRegularSeason20242025!$B$3:$B$1315, "&lt;=" &amp; GG$1, DataRegularSeason20242025!$E$3:$E$1315, $A10)</f>
        <v>71</v>
      </c>
      <c r="GH10">
        <f>SUMIFS(DataRegularSeason20242025!$AA$3:$AA$1315,DataRegularSeason20242025!$B$3:$B$1315, "&lt;=" &amp; GH$1, DataRegularSeason20242025!$D$3:$D$1315, $A10)+SUMIFS(DataRegularSeason20242025!$AB$3:$AB$1315,DataRegularSeason20242025!$B$3:$B$1315, "&lt;=" &amp; GH$1, DataRegularSeason20242025!$E$3:$E$1315, $A10)</f>
        <v>71</v>
      </c>
      <c r="GI10">
        <f>SUMIFS(DataRegularSeason20242025!$AA$3:$AA$1315,DataRegularSeason20242025!$B$3:$B$1315, "&lt;=" &amp; GI$1, DataRegularSeason20242025!$D$3:$D$1315, $A10)+SUMIFS(DataRegularSeason20242025!$AB$3:$AB$1315,DataRegularSeason20242025!$B$3:$B$1315, "&lt;=" &amp; GI$1, DataRegularSeason20242025!$E$3:$E$1315, $A10)</f>
        <v>71</v>
      </c>
      <c r="GJ10">
        <f>SUMIFS(DataRegularSeason20242025!$AA$3:$AA$1315,DataRegularSeason20242025!$B$3:$B$1315, "&lt;=" &amp; GJ$1, DataRegularSeason20242025!$D$3:$D$1315, $A10)+SUMIFS(DataRegularSeason20242025!$AB$3:$AB$1315,DataRegularSeason20242025!$B$3:$B$1315, "&lt;=" &amp; GJ$1, DataRegularSeason20242025!$E$3:$E$1315, $A10)</f>
        <v>71</v>
      </c>
      <c r="GK10">
        <f>SUMIFS(DataRegularSeason20242025!$AA$3:$AA$1315,DataRegularSeason20242025!$B$3:$B$1315, "&lt;=" &amp; GK$1, DataRegularSeason20242025!$D$3:$D$1315, $A10)+SUMIFS(DataRegularSeason20242025!$AB$3:$AB$1315,DataRegularSeason20242025!$B$3:$B$1315, "&lt;=" &amp; GK$1, DataRegularSeason20242025!$E$3:$E$1315, $A10)</f>
        <v>71</v>
      </c>
      <c r="GL10">
        <f>SUMIFS(DataRegularSeason20242025!$AA$3:$AA$1315,DataRegularSeason20242025!$B$3:$B$1315, "&lt;=" &amp; GL$1, DataRegularSeason20242025!$D$3:$D$1315, $A10)+SUMIFS(DataRegularSeason20242025!$AB$3:$AB$1315,DataRegularSeason20242025!$B$3:$B$1315, "&lt;=" &amp; GL$1, DataRegularSeason20242025!$E$3:$E$1315, $A10)</f>
        <v>71</v>
      </c>
      <c r="GM10">
        <f>SUMIFS(DataRegularSeason20242025!$AA$3:$AA$1315,DataRegularSeason20242025!$B$3:$B$1315, "&lt;=" &amp; GM$1, DataRegularSeason20242025!$D$3:$D$1315, $A10)+SUMIFS(DataRegularSeason20242025!$AB$3:$AB$1315,DataRegularSeason20242025!$B$3:$B$1315, "&lt;=" &amp; GM$1, DataRegularSeason20242025!$E$3:$E$1315, $A10)</f>
        <v>71</v>
      </c>
      <c r="GN10">
        <f>SUMIFS(DataRegularSeason20242025!$AA$3:$AA$1315,DataRegularSeason20242025!$B$3:$B$1315, "&lt;=" &amp; GN$1, DataRegularSeason20242025!$D$3:$D$1315, $A10)+SUMIFS(DataRegularSeason20242025!$AB$3:$AB$1315,DataRegularSeason20242025!$B$3:$B$1315, "&lt;=" &amp; GN$1, DataRegularSeason20242025!$E$3:$E$1315, $A10)</f>
        <v>71</v>
      </c>
      <c r="GO10">
        <f>SUMIFS(DataRegularSeason20242025!$AA$3:$AA$1315,DataRegularSeason20242025!$B$3:$B$1315, "&lt;=" &amp; GO$1, DataRegularSeason20242025!$D$3:$D$1315, $A10)+SUMIFS(DataRegularSeason20242025!$AB$3:$AB$1315,DataRegularSeason20242025!$B$3:$B$1315, "&lt;=" &amp; GO$1, DataRegularSeason20242025!$E$3:$E$1315, $A10)</f>
        <v>71</v>
      </c>
      <c r="GP10">
        <f>SUMIFS(DataRegularSeason20242025!$AA$3:$AA$1315,DataRegularSeason20242025!$B$3:$B$1315, "&lt;=" &amp; GP$1, DataRegularSeason20242025!$D$3:$D$1315, $A10)+SUMIFS(DataRegularSeason20242025!$AB$3:$AB$1315,DataRegularSeason20242025!$B$3:$B$1315, "&lt;=" &amp; GP$1, DataRegularSeason20242025!$E$3:$E$1315, $A10)</f>
        <v>71</v>
      </c>
      <c r="GQ10">
        <f>SUMIFS(DataRegularSeason20242025!$AA$3:$AA$1315,DataRegularSeason20242025!$B$3:$B$1315, "&lt;=" &amp; GQ$1, DataRegularSeason20242025!$D$3:$D$1315, $A10)+SUMIFS(DataRegularSeason20242025!$AB$3:$AB$1315,DataRegularSeason20242025!$B$3:$B$1315, "&lt;=" &amp; GQ$1, DataRegularSeason20242025!$E$3:$E$1315, $A10)</f>
        <v>71</v>
      </c>
      <c r="GR10">
        <f>SUMIFS(DataRegularSeason20242025!$AA$3:$AA$1315,DataRegularSeason20242025!$B$3:$B$1315, "&lt;=" &amp; GR$1, DataRegularSeason20242025!$D$3:$D$1315, $A10)+SUMIFS(DataRegularSeason20242025!$AB$3:$AB$1315,DataRegularSeason20242025!$B$3:$B$1315, "&lt;=" &amp; GR$1, DataRegularSeason20242025!$E$3:$E$1315, $A10)</f>
        <v>71</v>
      </c>
      <c r="GS10">
        <f>SUMIFS(DataRegularSeason20242025!$AA$3:$AA$1315,DataRegularSeason20242025!$B$3:$B$1315, "&lt;=" &amp; GS$1, DataRegularSeason20242025!$D$3:$D$1315, $A10)+SUMIFS(DataRegularSeason20242025!$AB$3:$AB$1315,DataRegularSeason20242025!$B$3:$B$1315, "&lt;=" &amp; GS$1, DataRegularSeason20242025!$E$3:$E$1315, $A10)</f>
        <v>71</v>
      </c>
      <c r="GT10">
        <f>SUMIFS(DataRegularSeason20242025!$AA$3:$AA$1315,DataRegularSeason20242025!$B$3:$B$1315, "&lt;=" &amp; GT$1, DataRegularSeason20242025!$D$3:$D$1315, $A10)+SUMIFS(DataRegularSeason20242025!$AB$3:$AB$1315,DataRegularSeason20242025!$B$3:$B$1315, "&lt;=" &amp; GT$1, DataRegularSeason20242025!$E$3:$E$1315, $A10)</f>
        <v>71</v>
      </c>
      <c r="GU10">
        <f>SUMIFS(DataRegularSeason20242025!$AA$3:$AA$1315,DataRegularSeason20242025!$B$3:$B$1315, "&lt;=" &amp; GU$1, DataRegularSeason20242025!$D$3:$D$1315, $A10)+SUMIFS(DataRegularSeason20242025!$AB$3:$AB$1315,DataRegularSeason20242025!$B$3:$B$1315, "&lt;=" &amp; GU$1, DataRegularSeason20242025!$E$3:$E$1315, $A10)</f>
        <v>71</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64</v>
      </c>
      <c r="DR11">
        <f>SUMIFS(DataRegularSeason20242025!$AA$3:$AA$1315,DataRegularSeason20242025!$B$3:$B$1315, "&lt;=" &amp; DR$1, DataRegularSeason20242025!$D$3:$D$1315, $A11)+SUMIFS(DataRegularSeason20242025!$AB$3:$AB$1315,DataRegularSeason20242025!$B$3:$B$1315, "&lt;=" &amp; DR$1, DataRegularSeason20242025!$E$3:$E$1315, $A11)</f>
        <v>64</v>
      </c>
      <c r="DS11">
        <f>SUMIFS(DataRegularSeason20242025!$AA$3:$AA$1315,DataRegularSeason20242025!$B$3:$B$1315, "&lt;=" &amp; DS$1, DataRegularSeason20242025!$D$3:$D$1315, $A11)+SUMIFS(DataRegularSeason20242025!$AB$3:$AB$1315,DataRegularSeason20242025!$B$3:$B$1315, "&lt;=" &amp; DS$1, DataRegularSeason20242025!$E$3:$E$1315, $A11)</f>
        <v>64</v>
      </c>
      <c r="DT11">
        <f>SUMIFS(DataRegularSeason20242025!$AA$3:$AA$1315,DataRegularSeason20242025!$B$3:$B$1315, "&lt;=" &amp; DT$1, DataRegularSeason20242025!$D$3:$D$1315, $A11)+SUMIFS(DataRegularSeason20242025!$AB$3:$AB$1315,DataRegularSeason20242025!$B$3:$B$1315, "&lt;=" &amp; DT$1, DataRegularSeason20242025!$E$3:$E$1315, $A11)</f>
        <v>64</v>
      </c>
      <c r="DU11">
        <f>SUMIFS(DataRegularSeason20242025!$AA$3:$AA$1315,DataRegularSeason20242025!$B$3:$B$1315, "&lt;=" &amp; DU$1, DataRegularSeason20242025!$D$3:$D$1315, $A11)+SUMIFS(DataRegularSeason20242025!$AB$3:$AB$1315,DataRegularSeason20242025!$B$3:$B$1315, "&lt;=" &amp; DU$1, DataRegularSeason20242025!$E$3:$E$1315, $A11)</f>
        <v>64</v>
      </c>
      <c r="DV11">
        <f>SUMIFS(DataRegularSeason20242025!$AA$3:$AA$1315,DataRegularSeason20242025!$B$3:$B$1315, "&lt;=" &amp; DV$1, DataRegularSeason20242025!$D$3:$D$1315, $A11)+SUMIFS(DataRegularSeason20242025!$AB$3:$AB$1315,DataRegularSeason20242025!$B$3:$B$1315, "&lt;=" &amp; DV$1, DataRegularSeason20242025!$E$3:$E$1315, $A11)</f>
        <v>64</v>
      </c>
      <c r="DW11">
        <f>SUMIFS(DataRegularSeason20242025!$AA$3:$AA$1315,DataRegularSeason20242025!$B$3:$B$1315, "&lt;=" &amp; DW$1, DataRegularSeason20242025!$D$3:$D$1315, $A11)+SUMIFS(DataRegularSeason20242025!$AB$3:$AB$1315,DataRegularSeason20242025!$B$3:$B$1315, "&lt;=" &amp; DW$1, DataRegularSeason20242025!$E$3:$E$1315, $A11)</f>
        <v>64</v>
      </c>
      <c r="DX11">
        <f>SUMIFS(DataRegularSeason20242025!$AA$3:$AA$1315,DataRegularSeason20242025!$B$3:$B$1315, "&lt;=" &amp; DX$1, DataRegularSeason20242025!$D$3:$D$1315, $A11)+SUMIFS(DataRegularSeason20242025!$AB$3:$AB$1315,DataRegularSeason20242025!$B$3:$B$1315, "&lt;=" &amp; DX$1, DataRegularSeason20242025!$E$3:$E$1315, $A11)</f>
        <v>64</v>
      </c>
      <c r="DY11">
        <f>SUMIFS(DataRegularSeason20242025!$AA$3:$AA$1315,DataRegularSeason20242025!$B$3:$B$1315, "&lt;=" &amp; DY$1, DataRegularSeason20242025!$D$3:$D$1315, $A11)+SUMIFS(DataRegularSeason20242025!$AB$3:$AB$1315,DataRegularSeason20242025!$B$3:$B$1315, "&lt;=" &amp; DY$1, DataRegularSeason20242025!$E$3:$E$1315, $A11)</f>
        <v>64</v>
      </c>
      <c r="DZ11">
        <f>SUMIFS(DataRegularSeason20242025!$AA$3:$AA$1315,DataRegularSeason20242025!$B$3:$B$1315, "&lt;=" &amp; DZ$1, DataRegularSeason20242025!$D$3:$D$1315, $A11)+SUMIFS(DataRegularSeason20242025!$AB$3:$AB$1315,DataRegularSeason20242025!$B$3:$B$1315, "&lt;=" &amp; DZ$1, DataRegularSeason20242025!$E$3:$E$1315, $A11)</f>
        <v>64</v>
      </c>
      <c r="EA11">
        <f>SUMIFS(DataRegularSeason20242025!$AA$3:$AA$1315,DataRegularSeason20242025!$B$3:$B$1315, "&lt;=" &amp; EA$1, DataRegularSeason20242025!$D$3:$D$1315, $A11)+SUMIFS(DataRegularSeason20242025!$AB$3:$AB$1315,DataRegularSeason20242025!$B$3:$B$1315, "&lt;=" &amp; EA$1, DataRegularSeason20242025!$E$3:$E$1315, $A11)</f>
        <v>64</v>
      </c>
      <c r="EB11">
        <f>SUMIFS(DataRegularSeason20242025!$AA$3:$AA$1315,DataRegularSeason20242025!$B$3:$B$1315, "&lt;=" &amp; EB$1, DataRegularSeason20242025!$D$3:$D$1315, $A11)+SUMIFS(DataRegularSeason20242025!$AB$3:$AB$1315,DataRegularSeason20242025!$B$3:$B$1315, "&lt;=" &amp; EB$1, DataRegularSeason20242025!$E$3:$E$1315, $A11)</f>
        <v>64</v>
      </c>
      <c r="EC11">
        <f>SUMIFS(DataRegularSeason20242025!$AA$3:$AA$1315,DataRegularSeason20242025!$B$3:$B$1315, "&lt;=" &amp; EC$1, DataRegularSeason20242025!$D$3:$D$1315, $A11)+SUMIFS(DataRegularSeason20242025!$AB$3:$AB$1315,DataRegularSeason20242025!$B$3:$B$1315, "&lt;=" &amp; EC$1, DataRegularSeason20242025!$E$3:$E$1315, $A11)</f>
        <v>64</v>
      </c>
      <c r="ED11">
        <f>SUMIFS(DataRegularSeason20242025!$AA$3:$AA$1315,DataRegularSeason20242025!$B$3:$B$1315, "&lt;=" &amp; ED$1, DataRegularSeason20242025!$D$3:$D$1315, $A11)+SUMIFS(DataRegularSeason20242025!$AB$3:$AB$1315,DataRegularSeason20242025!$B$3:$B$1315, "&lt;=" &amp; ED$1, DataRegularSeason20242025!$E$3:$E$1315, $A11)</f>
        <v>64</v>
      </c>
      <c r="EE11">
        <f>SUMIFS(DataRegularSeason20242025!$AA$3:$AA$1315,DataRegularSeason20242025!$B$3:$B$1315, "&lt;=" &amp; EE$1, DataRegularSeason20242025!$D$3:$D$1315, $A11)+SUMIFS(DataRegularSeason20242025!$AB$3:$AB$1315,DataRegularSeason20242025!$B$3:$B$1315, "&lt;=" &amp; EE$1, DataRegularSeason20242025!$E$3:$E$1315, $A11)</f>
        <v>64</v>
      </c>
      <c r="EF11">
        <f>SUMIFS(DataRegularSeason20242025!$AA$3:$AA$1315,DataRegularSeason20242025!$B$3:$B$1315, "&lt;=" &amp; EF$1, DataRegularSeason20242025!$D$3:$D$1315, $A11)+SUMIFS(DataRegularSeason20242025!$AB$3:$AB$1315,DataRegularSeason20242025!$B$3:$B$1315, "&lt;=" &amp; EF$1, DataRegularSeason20242025!$E$3:$E$1315, $A11)</f>
        <v>64</v>
      </c>
      <c r="EG11">
        <f>SUMIFS(DataRegularSeason20242025!$AA$3:$AA$1315,DataRegularSeason20242025!$B$3:$B$1315, "&lt;=" &amp; EG$1, DataRegularSeason20242025!$D$3:$D$1315, $A11)+SUMIFS(DataRegularSeason20242025!$AB$3:$AB$1315,DataRegularSeason20242025!$B$3:$B$1315, "&lt;=" &amp; EG$1, DataRegularSeason20242025!$E$3:$E$1315, $A11)</f>
        <v>64</v>
      </c>
      <c r="EH11">
        <f>SUMIFS(DataRegularSeason20242025!$AA$3:$AA$1315,DataRegularSeason20242025!$B$3:$B$1315, "&lt;=" &amp; EH$1, DataRegularSeason20242025!$D$3:$D$1315, $A11)+SUMIFS(DataRegularSeason20242025!$AB$3:$AB$1315,DataRegularSeason20242025!$B$3:$B$1315, "&lt;=" &amp; EH$1, DataRegularSeason20242025!$E$3:$E$1315, $A11)</f>
        <v>64</v>
      </c>
      <c r="EI11">
        <f>SUMIFS(DataRegularSeason20242025!$AA$3:$AA$1315,DataRegularSeason20242025!$B$3:$B$1315, "&lt;=" &amp; EI$1, DataRegularSeason20242025!$D$3:$D$1315, $A11)+SUMIFS(DataRegularSeason20242025!$AB$3:$AB$1315,DataRegularSeason20242025!$B$3:$B$1315, "&lt;=" &amp; EI$1, DataRegularSeason20242025!$E$3:$E$1315, $A11)</f>
        <v>64</v>
      </c>
      <c r="EJ11">
        <f>SUMIFS(DataRegularSeason20242025!$AA$3:$AA$1315,DataRegularSeason20242025!$B$3:$B$1315, "&lt;=" &amp; EJ$1, DataRegularSeason20242025!$D$3:$D$1315, $A11)+SUMIFS(DataRegularSeason20242025!$AB$3:$AB$1315,DataRegularSeason20242025!$B$3:$B$1315, "&lt;=" &amp; EJ$1, DataRegularSeason20242025!$E$3:$E$1315, $A11)</f>
        <v>64</v>
      </c>
      <c r="EK11">
        <f>SUMIFS(DataRegularSeason20242025!$AA$3:$AA$1315,DataRegularSeason20242025!$B$3:$B$1315, "&lt;=" &amp; EK$1, DataRegularSeason20242025!$D$3:$D$1315, $A11)+SUMIFS(DataRegularSeason20242025!$AB$3:$AB$1315,DataRegularSeason20242025!$B$3:$B$1315, "&lt;=" &amp; EK$1, DataRegularSeason20242025!$E$3:$E$1315, $A11)</f>
        <v>64</v>
      </c>
      <c r="EL11">
        <f>SUMIFS(DataRegularSeason20242025!$AA$3:$AA$1315,DataRegularSeason20242025!$B$3:$B$1315, "&lt;=" &amp; EL$1, DataRegularSeason20242025!$D$3:$D$1315, $A11)+SUMIFS(DataRegularSeason20242025!$AB$3:$AB$1315,DataRegularSeason20242025!$B$3:$B$1315, "&lt;=" &amp; EL$1, DataRegularSeason20242025!$E$3:$E$1315, $A11)</f>
        <v>64</v>
      </c>
      <c r="EM11">
        <f>SUMIFS(DataRegularSeason20242025!$AA$3:$AA$1315,DataRegularSeason20242025!$B$3:$B$1315, "&lt;=" &amp; EM$1, DataRegularSeason20242025!$D$3:$D$1315, $A11)+SUMIFS(DataRegularSeason20242025!$AB$3:$AB$1315,DataRegularSeason20242025!$B$3:$B$1315, "&lt;=" &amp; EM$1, DataRegularSeason20242025!$E$3:$E$1315, $A11)</f>
        <v>64</v>
      </c>
      <c r="EN11">
        <f>SUMIFS(DataRegularSeason20242025!$AA$3:$AA$1315,DataRegularSeason20242025!$B$3:$B$1315, "&lt;=" &amp; EN$1, DataRegularSeason20242025!$D$3:$D$1315, $A11)+SUMIFS(DataRegularSeason20242025!$AB$3:$AB$1315,DataRegularSeason20242025!$B$3:$B$1315, "&lt;=" &amp; EN$1, DataRegularSeason20242025!$E$3:$E$1315, $A11)</f>
        <v>64</v>
      </c>
      <c r="EO11">
        <f>SUMIFS(DataRegularSeason20242025!$AA$3:$AA$1315,DataRegularSeason20242025!$B$3:$B$1315, "&lt;=" &amp; EO$1, DataRegularSeason20242025!$D$3:$D$1315, $A11)+SUMIFS(DataRegularSeason20242025!$AB$3:$AB$1315,DataRegularSeason20242025!$B$3:$B$1315, "&lt;=" &amp; EO$1, DataRegularSeason20242025!$E$3:$E$1315, $A11)</f>
        <v>64</v>
      </c>
      <c r="EP11">
        <f>SUMIFS(DataRegularSeason20242025!$AA$3:$AA$1315,DataRegularSeason20242025!$B$3:$B$1315, "&lt;=" &amp; EP$1, DataRegularSeason20242025!$D$3:$D$1315, $A11)+SUMIFS(DataRegularSeason20242025!$AB$3:$AB$1315,DataRegularSeason20242025!$B$3:$B$1315, "&lt;=" &amp; EP$1, DataRegularSeason20242025!$E$3:$E$1315, $A11)</f>
        <v>64</v>
      </c>
      <c r="EQ11">
        <f>SUMIFS(DataRegularSeason20242025!$AA$3:$AA$1315,DataRegularSeason20242025!$B$3:$B$1315, "&lt;=" &amp; EQ$1, DataRegularSeason20242025!$D$3:$D$1315, $A11)+SUMIFS(DataRegularSeason20242025!$AB$3:$AB$1315,DataRegularSeason20242025!$B$3:$B$1315, "&lt;=" &amp; EQ$1, DataRegularSeason20242025!$E$3:$E$1315, $A11)</f>
        <v>64</v>
      </c>
      <c r="ER11">
        <f>SUMIFS(DataRegularSeason20242025!$AA$3:$AA$1315,DataRegularSeason20242025!$B$3:$B$1315, "&lt;=" &amp; ER$1, DataRegularSeason20242025!$D$3:$D$1315, $A11)+SUMIFS(DataRegularSeason20242025!$AB$3:$AB$1315,DataRegularSeason20242025!$B$3:$B$1315, "&lt;=" &amp; ER$1, DataRegularSeason20242025!$E$3:$E$1315, $A11)</f>
        <v>64</v>
      </c>
      <c r="ES11">
        <f>SUMIFS(DataRegularSeason20242025!$AA$3:$AA$1315,DataRegularSeason20242025!$B$3:$B$1315, "&lt;=" &amp; ES$1, DataRegularSeason20242025!$D$3:$D$1315, $A11)+SUMIFS(DataRegularSeason20242025!$AB$3:$AB$1315,DataRegularSeason20242025!$B$3:$B$1315, "&lt;=" &amp; ES$1, DataRegularSeason20242025!$E$3:$E$1315, $A11)</f>
        <v>64</v>
      </c>
      <c r="ET11">
        <f>SUMIFS(DataRegularSeason20242025!$AA$3:$AA$1315,DataRegularSeason20242025!$B$3:$B$1315, "&lt;=" &amp; ET$1, DataRegularSeason20242025!$D$3:$D$1315, $A11)+SUMIFS(DataRegularSeason20242025!$AB$3:$AB$1315,DataRegularSeason20242025!$B$3:$B$1315, "&lt;=" &amp; ET$1, DataRegularSeason20242025!$E$3:$E$1315, $A11)</f>
        <v>64</v>
      </c>
      <c r="EU11">
        <f>SUMIFS(DataRegularSeason20242025!$AA$3:$AA$1315,DataRegularSeason20242025!$B$3:$B$1315, "&lt;=" &amp; EU$1, DataRegularSeason20242025!$D$3:$D$1315, $A11)+SUMIFS(DataRegularSeason20242025!$AB$3:$AB$1315,DataRegularSeason20242025!$B$3:$B$1315, "&lt;=" &amp; EU$1, DataRegularSeason20242025!$E$3:$E$1315, $A11)</f>
        <v>64</v>
      </c>
      <c r="EV11">
        <f>SUMIFS(DataRegularSeason20242025!$AA$3:$AA$1315,DataRegularSeason20242025!$B$3:$B$1315, "&lt;=" &amp; EV$1, DataRegularSeason20242025!$D$3:$D$1315, $A11)+SUMIFS(DataRegularSeason20242025!$AB$3:$AB$1315,DataRegularSeason20242025!$B$3:$B$1315, "&lt;=" &amp; EV$1, DataRegularSeason20242025!$E$3:$E$1315, $A11)</f>
        <v>64</v>
      </c>
      <c r="EW11">
        <f>SUMIFS(DataRegularSeason20242025!$AA$3:$AA$1315,DataRegularSeason20242025!$B$3:$B$1315, "&lt;=" &amp; EW$1, DataRegularSeason20242025!$D$3:$D$1315, $A11)+SUMIFS(DataRegularSeason20242025!$AB$3:$AB$1315,DataRegularSeason20242025!$B$3:$B$1315, "&lt;=" &amp; EW$1, DataRegularSeason20242025!$E$3:$E$1315, $A11)</f>
        <v>64</v>
      </c>
      <c r="EX11">
        <f>SUMIFS(DataRegularSeason20242025!$AA$3:$AA$1315,DataRegularSeason20242025!$B$3:$B$1315, "&lt;=" &amp; EX$1, DataRegularSeason20242025!$D$3:$D$1315, $A11)+SUMIFS(DataRegularSeason20242025!$AB$3:$AB$1315,DataRegularSeason20242025!$B$3:$B$1315, "&lt;=" &amp; EX$1, DataRegularSeason20242025!$E$3:$E$1315, $A11)</f>
        <v>64</v>
      </c>
      <c r="EY11">
        <f>SUMIFS(DataRegularSeason20242025!$AA$3:$AA$1315,DataRegularSeason20242025!$B$3:$B$1315, "&lt;=" &amp; EY$1, DataRegularSeason20242025!$D$3:$D$1315, $A11)+SUMIFS(DataRegularSeason20242025!$AB$3:$AB$1315,DataRegularSeason20242025!$B$3:$B$1315, "&lt;=" &amp; EY$1, DataRegularSeason20242025!$E$3:$E$1315, $A11)</f>
        <v>64</v>
      </c>
      <c r="EZ11">
        <f>SUMIFS(DataRegularSeason20242025!$AA$3:$AA$1315,DataRegularSeason20242025!$B$3:$B$1315, "&lt;=" &amp; EZ$1, DataRegularSeason20242025!$D$3:$D$1315, $A11)+SUMIFS(DataRegularSeason20242025!$AB$3:$AB$1315,DataRegularSeason20242025!$B$3:$B$1315, "&lt;=" &amp; EZ$1, DataRegularSeason20242025!$E$3:$E$1315, $A11)</f>
        <v>64</v>
      </c>
      <c r="FA11">
        <f>SUMIFS(DataRegularSeason20242025!$AA$3:$AA$1315,DataRegularSeason20242025!$B$3:$B$1315, "&lt;=" &amp; FA$1, DataRegularSeason20242025!$D$3:$D$1315, $A11)+SUMIFS(DataRegularSeason20242025!$AB$3:$AB$1315,DataRegularSeason20242025!$B$3:$B$1315, "&lt;=" &amp; FA$1, DataRegularSeason20242025!$E$3:$E$1315, $A11)</f>
        <v>64</v>
      </c>
      <c r="FB11">
        <f>SUMIFS(DataRegularSeason20242025!$AA$3:$AA$1315,DataRegularSeason20242025!$B$3:$B$1315, "&lt;=" &amp; FB$1, DataRegularSeason20242025!$D$3:$D$1315, $A11)+SUMIFS(DataRegularSeason20242025!$AB$3:$AB$1315,DataRegularSeason20242025!$B$3:$B$1315, "&lt;=" &amp; FB$1, DataRegularSeason20242025!$E$3:$E$1315, $A11)</f>
        <v>64</v>
      </c>
      <c r="FC11">
        <f>SUMIFS(DataRegularSeason20242025!$AA$3:$AA$1315,DataRegularSeason20242025!$B$3:$B$1315, "&lt;=" &amp; FC$1, DataRegularSeason20242025!$D$3:$D$1315, $A11)+SUMIFS(DataRegularSeason20242025!$AB$3:$AB$1315,DataRegularSeason20242025!$B$3:$B$1315, "&lt;=" &amp; FC$1, DataRegularSeason20242025!$E$3:$E$1315, $A11)</f>
        <v>64</v>
      </c>
      <c r="FD11">
        <f>SUMIFS(DataRegularSeason20242025!$AA$3:$AA$1315,DataRegularSeason20242025!$B$3:$B$1315, "&lt;=" &amp; FD$1, DataRegularSeason20242025!$D$3:$D$1315, $A11)+SUMIFS(DataRegularSeason20242025!$AB$3:$AB$1315,DataRegularSeason20242025!$B$3:$B$1315, "&lt;=" &amp; FD$1, DataRegularSeason20242025!$E$3:$E$1315, $A11)</f>
        <v>64</v>
      </c>
      <c r="FE11">
        <f>SUMIFS(DataRegularSeason20242025!$AA$3:$AA$1315,DataRegularSeason20242025!$B$3:$B$1315, "&lt;=" &amp; FE$1, DataRegularSeason20242025!$D$3:$D$1315, $A11)+SUMIFS(DataRegularSeason20242025!$AB$3:$AB$1315,DataRegularSeason20242025!$B$3:$B$1315, "&lt;=" &amp; FE$1, DataRegularSeason20242025!$E$3:$E$1315, $A11)</f>
        <v>64</v>
      </c>
      <c r="FF11">
        <f>SUMIFS(DataRegularSeason20242025!$AA$3:$AA$1315,DataRegularSeason20242025!$B$3:$B$1315, "&lt;=" &amp; FF$1, DataRegularSeason20242025!$D$3:$D$1315, $A11)+SUMIFS(DataRegularSeason20242025!$AB$3:$AB$1315,DataRegularSeason20242025!$B$3:$B$1315, "&lt;=" &amp; FF$1, DataRegularSeason20242025!$E$3:$E$1315, $A11)</f>
        <v>64</v>
      </c>
      <c r="FG11">
        <f>SUMIFS(DataRegularSeason20242025!$AA$3:$AA$1315,DataRegularSeason20242025!$B$3:$B$1315, "&lt;=" &amp; FG$1, DataRegularSeason20242025!$D$3:$D$1315, $A11)+SUMIFS(DataRegularSeason20242025!$AB$3:$AB$1315,DataRegularSeason20242025!$B$3:$B$1315, "&lt;=" &amp; FG$1, DataRegularSeason20242025!$E$3:$E$1315, $A11)</f>
        <v>64</v>
      </c>
      <c r="FH11">
        <f>SUMIFS(DataRegularSeason20242025!$AA$3:$AA$1315,DataRegularSeason20242025!$B$3:$B$1315, "&lt;=" &amp; FH$1, DataRegularSeason20242025!$D$3:$D$1315, $A11)+SUMIFS(DataRegularSeason20242025!$AB$3:$AB$1315,DataRegularSeason20242025!$B$3:$B$1315, "&lt;=" &amp; FH$1, DataRegularSeason20242025!$E$3:$E$1315, $A11)</f>
        <v>64</v>
      </c>
      <c r="FI11">
        <f>SUMIFS(DataRegularSeason20242025!$AA$3:$AA$1315,DataRegularSeason20242025!$B$3:$B$1315, "&lt;=" &amp; FI$1, DataRegularSeason20242025!$D$3:$D$1315, $A11)+SUMIFS(DataRegularSeason20242025!$AB$3:$AB$1315,DataRegularSeason20242025!$B$3:$B$1315, "&lt;=" &amp; FI$1, DataRegularSeason20242025!$E$3:$E$1315, $A11)</f>
        <v>64</v>
      </c>
      <c r="FJ11">
        <f>SUMIFS(DataRegularSeason20242025!$AA$3:$AA$1315,DataRegularSeason20242025!$B$3:$B$1315, "&lt;=" &amp; FJ$1, DataRegularSeason20242025!$D$3:$D$1315, $A11)+SUMIFS(DataRegularSeason20242025!$AB$3:$AB$1315,DataRegularSeason20242025!$B$3:$B$1315, "&lt;=" &amp; FJ$1, DataRegularSeason20242025!$E$3:$E$1315, $A11)</f>
        <v>64</v>
      </c>
      <c r="FK11">
        <f>SUMIFS(DataRegularSeason20242025!$AA$3:$AA$1315,DataRegularSeason20242025!$B$3:$B$1315, "&lt;=" &amp; FK$1, DataRegularSeason20242025!$D$3:$D$1315, $A11)+SUMIFS(DataRegularSeason20242025!$AB$3:$AB$1315,DataRegularSeason20242025!$B$3:$B$1315, "&lt;=" &amp; FK$1, DataRegularSeason20242025!$E$3:$E$1315, $A11)</f>
        <v>64</v>
      </c>
      <c r="FL11">
        <f>SUMIFS(DataRegularSeason20242025!$AA$3:$AA$1315,DataRegularSeason20242025!$B$3:$B$1315, "&lt;=" &amp; FL$1, DataRegularSeason20242025!$D$3:$D$1315, $A11)+SUMIFS(DataRegularSeason20242025!$AB$3:$AB$1315,DataRegularSeason20242025!$B$3:$B$1315, "&lt;=" &amp; FL$1, DataRegularSeason20242025!$E$3:$E$1315, $A11)</f>
        <v>64</v>
      </c>
      <c r="FM11">
        <f>SUMIFS(DataRegularSeason20242025!$AA$3:$AA$1315,DataRegularSeason20242025!$B$3:$B$1315, "&lt;=" &amp; FM$1, DataRegularSeason20242025!$D$3:$D$1315, $A11)+SUMIFS(DataRegularSeason20242025!$AB$3:$AB$1315,DataRegularSeason20242025!$B$3:$B$1315, "&lt;=" &amp; FM$1, DataRegularSeason20242025!$E$3:$E$1315, $A11)</f>
        <v>64</v>
      </c>
      <c r="FN11">
        <f>SUMIFS(DataRegularSeason20242025!$AA$3:$AA$1315,DataRegularSeason20242025!$B$3:$B$1315, "&lt;=" &amp; FN$1, DataRegularSeason20242025!$D$3:$D$1315, $A11)+SUMIFS(DataRegularSeason20242025!$AB$3:$AB$1315,DataRegularSeason20242025!$B$3:$B$1315, "&lt;=" &amp; FN$1, DataRegularSeason20242025!$E$3:$E$1315, $A11)</f>
        <v>64</v>
      </c>
      <c r="FO11">
        <f>SUMIFS(DataRegularSeason20242025!$AA$3:$AA$1315,DataRegularSeason20242025!$B$3:$B$1315, "&lt;=" &amp; FO$1, DataRegularSeason20242025!$D$3:$D$1315, $A11)+SUMIFS(DataRegularSeason20242025!$AB$3:$AB$1315,DataRegularSeason20242025!$B$3:$B$1315, "&lt;=" &amp; FO$1, DataRegularSeason20242025!$E$3:$E$1315, $A11)</f>
        <v>64</v>
      </c>
      <c r="FP11">
        <f>SUMIFS(DataRegularSeason20242025!$AA$3:$AA$1315,DataRegularSeason20242025!$B$3:$B$1315, "&lt;=" &amp; FP$1, DataRegularSeason20242025!$D$3:$D$1315, $A11)+SUMIFS(DataRegularSeason20242025!$AB$3:$AB$1315,DataRegularSeason20242025!$B$3:$B$1315, "&lt;=" &amp; FP$1, DataRegularSeason20242025!$E$3:$E$1315, $A11)</f>
        <v>64</v>
      </c>
      <c r="FQ11">
        <f>SUMIFS(DataRegularSeason20242025!$AA$3:$AA$1315,DataRegularSeason20242025!$B$3:$B$1315, "&lt;=" &amp; FQ$1, DataRegularSeason20242025!$D$3:$D$1315, $A11)+SUMIFS(DataRegularSeason20242025!$AB$3:$AB$1315,DataRegularSeason20242025!$B$3:$B$1315, "&lt;=" &amp; FQ$1, DataRegularSeason20242025!$E$3:$E$1315, $A11)</f>
        <v>64</v>
      </c>
      <c r="FR11">
        <f>SUMIFS(DataRegularSeason20242025!$AA$3:$AA$1315,DataRegularSeason20242025!$B$3:$B$1315, "&lt;=" &amp; FR$1, DataRegularSeason20242025!$D$3:$D$1315, $A11)+SUMIFS(DataRegularSeason20242025!$AB$3:$AB$1315,DataRegularSeason20242025!$B$3:$B$1315, "&lt;=" &amp; FR$1, DataRegularSeason20242025!$E$3:$E$1315, $A11)</f>
        <v>64</v>
      </c>
      <c r="FS11">
        <f>SUMIFS(DataRegularSeason20242025!$AA$3:$AA$1315,DataRegularSeason20242025!$B$3:$B$1315, "&lt;=" &amp; FS$1, DataRegularSeason20242025!$D$3:$D$1315, $A11)+SUMIFS(DataRegularSeason20242025!$AB$3:$AB$1315,DataRegularSeason20242025!$B$3:$B$1315, "&lt;=" &amp; FS$1, DataRegularSeason20242025!$E$3:$E$1315, $A11)</f>
        <v>64</v>
      </c>
      <c r="FT11">
        <f>SUMIFS(DataRegularSeason20242025!$AA$3:$AA$1315,DataRegularSeason20242025!$B$3:$B$1315, "&lt;=" &amp; FT$1, DataRegularSeason20242025!$D$3:$D$1315, $A11)+SUMIFS(DataRegularSeason20242025!$AB$3:$AB$1315,DataRegularSeason20242025!$B$3:$B$1315, "&lt;=" &amp; FT$1, DataRegularSeason20242025!$E$3:$E$1315, $A11)</f>
        <v>64</v>
      </c>
      <c r="FU11">
        <f>SUMIFS(DataRegularSeason20242025!$AA$3:$AA$1315,DataRegularSeason20242025!$B$3:$B$1315, "&lt;=" &amp; FU$1, DataRegularSeason20242025!$D$3:$D$1315, $A11)+SUMIFS(DataRegularSeason20242025!$AB$3:$AB$1315,DataRegularSeason20242025!$B$3:$B$1315, "&lt;=" &amp; FU$1, DataRegularSeason20242025!$E$3:$E$1315, $A11)</f>
        <v>64</v>
      </c>
      <c r="FV11">
        <f>SUMIFS(DataRegularSeason20242025!$AA$3:$AA$1315,DataRegularSeason20242025!$B$3:$B$1315, "&lt;=" &amp; FV$1, DataRegularSeason20242025!$D$3:$D$1315, $A11)+SUMIFS(DataRegularSeason20242025!$AB$3:$AB$1315,DataRegularSeason20242025!$B$3:$B$1315, "&lt;=" &amp; FV$1, DataRegularSeason20242025!$E$3:$E$1315, $A11)</f>
        <v>64</v>
      </c>
      <c r="FW11">
        <f>SUMIFS(DataRegularSeason20242025!$AA$3:$AA$1315,DataRegularSeason20242025!$B$3:$B$1315, "&lt;=" &amp; FW$1, DataRegularSeason20242025!$D$3:$D$1315, $A11)+SUMIFS(DataRegularSeason20242025!$AB$3:$AB$1315,DataRegularSeason20242025!$B$3:$B$1315, "&lt;=" &amp; FW$1, DataRegularSeason20242025!$E$3:$E$1315, $A11)</f>
        <v>64</v>
      </c>
      <c r="FX11">
        <f>SUMIFS(DataRegularSeason20242025!$AA$3:$AA$1315,DataRegularSeason20242025!$B$3:$B$1315, "&lt;=" &amp; FX$1, DataRegularSeason20242025!$D$3:$D$1315, $A11)+SUMIFS(DataRegularSeason20242025!$AB$3:$AB$1315,DataRegularSeason20242025!$B$3:$B$1315, "&lt;=" &amp; FX$1, DataRegularSeason20242025!$E$3:$E$1315, $A11)</f>
        <v>64</v>
      </c>
      <c r="FY11">
        <f>SUMIFS(DataRegularSeason20242025!$AA$3:$AA$1315,DataRegularSeason20242025!$B$3:$B$1315, "&lt;=" &amp; FY$1, DataRegularSeason20242025!$D$3:$D$1315, $A11)+SUMIFS(DataRegularSeason20242025!$AB$3:$AB$1315,DataRegularSeason20242025!$B$3:$B$1315, "&lt;=" &amp; FY$1, DataRegularSeason20242025!$E$3:$E$1315, $A11)</f>
        <v>64</v>
      </c>
      <c r="FZ11">
        <f>SUMIFS(DataRegularSeason20242025!$AA$3:$AA$1315,DataRegularSeason20242025!$B$3:$B$1315, "&lt;=" &amp; FZ$1, DataRegularSeason20242025!$D$3:$D$1315, $A11)+SUMIFS(DataRegularSeason20242025!$AB$3:$AB$1315,DataRegularSeason20242025!$B$3:$B$1315, "&lt;=" &amp; FZ$1, DataRegularSeason20242025!$E$3:$E$1315, $A11)</f>
        <v>64</v>
      </c>
      <c r="GA11">
        <f>SUMIFS(DataRegularSeason20242025!$AA$3:$AA$1315,DataRegularSeason20242025!$B$3:$B$1315, "&lt;=" &amp; GA$1, DataRegularSeason20242025!$D$3:$D$1315, $A11)+SUMIFS(DataRegularSeason20242025!$AB$3:$AB$1315,DataRegularSeason20242025!$B$3:$B$1315, "&lt;=" &amp; GA$1, DataRegularSeason20242025!$E$3:$E$1315, $A11)</f>
        <v>64</v>
      </c>
      <c r="GB11">
        <f>SUMIFS(DataRegularSeason20242025!$AA$3:$AA$1315,DataRegularSeason20242025!$B$3:$B$1315, "&lt;=" &amp; GB$1, DataRegularSeason20242025!$D$3:$D$1315, $A11)+SUMIFS(DataRegularSeason20242025!$AB$3:$AB$1315,DataRegularSeason20242025!$B$3:$B$1315, "&lt;=" &amp; GB$1, DataRegularSeason20242025!$E$3:$E$1315, $A11)</f>
        <v>64</v>
      </c>
      <c r="GC11">
        <f>SUMIFS(DataRegularSeason20242025!$AA$3:$AA$1315,DataRegularSeason20242025!$B$3:$B$1315, "&lt;=" &amp; GC$1, DataRegularSeason20242025!$D$3:$D$1315, $A11)+SUMIFS(DataRegularSeason20242025!$AB$3:$AB$1315,DataRegularSeason20242025!$B$3:$B$1315, "&lt;=" &amp; GC$1, DataRegularSeason20242025!$E$3:$E$1315, $A11)</f>
        <v>64</v>
      </c>
      <c r="GD11">
        <f>SUMIFS(DataRegularSeason20242025!$AA$3:$AA$1315,DataRegularSeason20242025!$B$3:$B$1315, "&lt;=" &amp; GD$1, DataRegularSeason20242025!$D$3:$D$1315, $A11)+SUMIFS(DataRegularSeason20242025!$AB$3:$AB$1315,DataRegularSeason20242025!$B$3:$B$1315, "&lt;=" &amp; GD$1, DataRegularSeason20242025!$E$3:$E$1315, $A11)</f>
        <v>64</v>
      </c>
      <c r="GE11">
        <f>SUMIFS(DataRegularSeason20242025!$AA$3:$AA$1315,DataRegularSeason20242025!$B$3:$B$1315, "&lt;=" &amp; GE$1, DataRegularSeason20242025!$D$3:$D$1315, $A11)+SUMIFS(DataRegularSeason20242025!$AB$3:$AB$1315,DataRegularSeason20242025!$B$3:$B$1315, "&lt;=" &amp; GE$1, DataRegularSeason20242025!$E$3:$E$1315, $A11)</f>
        <v>64</v>
      </c>
      <c r="GF11">
        <f>SUMIFS(DataRegularSeason20242025!$AA$3:$AA$1315,DataRegularSeason20242025!$B$3:$B$1315, "&lt;=" &amp; GF$1, DataRegularSeason20242025!$D$3:$D$1315, $A11)+SUMIFS(DataRegularSeason20242025!$AB$3:$AB$1315,DataRegularSeason20242025!$B$3:$B$1315, "&lt;=" &amp; GF$1, DataRegularSeason20242025!$E$3:$E$1315, $A11)</f>
        <v>64</v>
      </c>
      <c r="GG11">
        <f>SUMIFS(DataRegularSeason20242025!$AA$3:$AA$1315,DataRegularSeason20242025!$B$3:$B$1315, "&lt;=" &amp; GG$1, DataRegularSeason20242025!$D$3:$D$1315, $A11)+SUMIFS(DataRegularSeason20242025!$AB$3:$AB$1315,DataRegularSeason20242025!$B$3:$B$1315, "&lt;=" &amp; GG$1, DataRegularSeason20242025!$E$3:$E$1315, $A11)</f>
        <v>64</v>
      </c>
      <c r="GH11">
        <f>SUMIFS(DataRegularSeason20242025!$AA$3:$AA$1315,DataRegularSeason20242025!$B$3:$B$1315, "&lt;=" &amp; GH$1, DataRegularSeason20242025!$D$3:$D$1315, $A11)+SUMIFS(DataRegularSeason20242025!$AB$3:$AB$1315,DataRegularSeason20242025!$B$3:$B$1315, "&lt;=" &amp; GH$1, DataRegularSeason20242025!$E$3:$E$1315, $A11)</f>
        <v>64</v>
      </c>
      <c r="GI11">
        <f>SUMIFS(DataRegularSeason20242025!$AA$3:$AA$1315,DataRegularSeason20242025!$B$3:$B$1315, "&lt;=" &amp; GI$1, DataRegularSeason20242025!$D$3:$D$1315, $A11)+SUMIFS(DataRegularSeason20242025!$AB$3:$AB$1315,DataRegularSeason20242025!$B$3:$B$1315, "&lt;=" &amp; GI$1, DataRegularSeason20242025!$E$3:$E$1315, $A11)</f>
        <v>64</v>
      </c>
      <c r="GJ11">
        <f>SUMIFS(DataRegularSeason20242025!$AA$3:$AA$1315,DataRegularSeason20242025!$B$3:$B$1315, "&lt;=" &amp; GJ$1, DataRegularSeason20242025!$D$3:$D$1315, $A11)+SUMIFS(DataRegularSeason20242025!$AB$3:$AB$1315,DataRegularSeason20242025!$B$3:$B$1315, "&lt;=" &amp; GJ$1, DataRegularSeason20242025!$E$3:$E$1315, $A11)</f>
        <v>64</v>
      </c>
      <c r="GK11">
        <f>SUMIFS(DataRegularSeason20242025!$AA$3:$AA$1315,DataRegularSeason20242025!$B$3:$B$1315, "&lt;=" &amp; GK$1, DataRegularSeason20242025!$D$3:$D$1315, $A11)+SUMIFS(DataRegularSeason20242025!$AB$3:$AB$1315,DataRegularSeason20242025!$B$3:$B$1315, "&lt;=" &amp; GK$1, DataRegularSeason20242025!$E$3:$E$1315, $A11)</f>
        <v>64</v>
      </c>
      <c r="GL11">
        <f>SUMIFS(DataRegularSeason20242025!$AA$3:$AA$1315,DataRegularSeason20242025!$B$3:$B$1315, "&lt;=" &amp; GL$1, DataRegularSeason20242025!$D$3:$D$1315, $A11)+SUMIFS(DataRegularSeason20242025!$AB$3:$AB$1315,DataRegularSeason20242025!$B$3:$B$1315, "&lt;=" &amp; GL$1, DataRegularSeason20242025!$E$3:$E$1315, $A11)</f>
        <v>64</v>
      </c>
      <c r="GM11">
        <f>SUMIFS(DataRegularSeason20242025!$AA$3:$AA$1315,DataRegularSeason20242025!$B$3:$B$1315, "&lt;=" &amp; GM$1, DataRegularSeason20242025!$D$3:$D$1315, $A11)+SUMIFS(DataRegularSeason20242025!$AB$3:$AB$1315,DataRegularSeason20242025!$B$3:$B$1315, "&lt;=" &amp; GM$1, DataRegularSeason20242025!$E$3:$E$1315, $A11)</f>
        <v>64</v>
      </c>
      <c r="GN11">
        <f>SUMIFS(DataRegularSeason20242025!$AA$3:$AA$1315,DataRegularSeason20242025!$B$3:$B$1315, "&lt;=" &amp; GN$1, DataRegularSeason20242025!$D$3:$D$1315, $A11)+SUMIFS(DataRegularSeason20242025!$AB$3:$AB$1315,DataRegularSeason20242025!$B$3:$B$1315, "&lt;=" &amp; GN$1, DataRegularSeason20242025!$E$3:$E$1315, $A11)</f>
        <v>64</v>
      </c>
      <c r="GO11">
        <f>SUMIFS(DataRegularSeason20242025!$AA$3:$AA$1315,DataRegularSeason20242025!$B$3:$B$1315, "&lt;=" &amp; GO$1, DataRegularSeason20242025!$D$3:$D$1315, $A11)+SUMIFS(DataRegularSeason20242025!$AB$3:$AB$1315,DataRegularSeason20242025!$B$3:$B$1315, "&lt;=" &amp; GO$1, DataRegularSeason20242025!$E$3:$E$1315, $A11)</f>
        <v>64</v>
      </c>
      <c r="GP11">
        <f>SUMIFS(DataRegularSeason20242025!$AA$3:$AA$1315,DataRegularSeason20242025!$B$3:$B$1315, "&lt;=" &amp; GP$1, DataRegularSeason20242025!$D$3:$D$1315, $A11)+SUMIFS(DataRegularSeason20242025!$AB$3:$AB$1315,DataRegularSeason20242025!$B$3:$B$1315, "&lt;=" &amp; GP$1, DataRegularSeason20242025!$E$3:$E$1315, $A11)</f>
        <v>64</v>
      </c>
      <c r="GQ11">
        <f>SUMIFS(DataRegularSeason20242025!$AA$3:$AA$1315,DataRegularSeason20242025!$B$3:$B$1315, "&lt;=" &amp; GQ$1, DataRegularSeason20242025!$D$3:$D$1315, $A11)+SUMIFS(DataRegularSeason20242025!$AB$3:$AB$1315,DataRegularSeason20242025!$B$3:$B$1315, "&lt;=" &amp; GQ$1, DataRegularSeason20242025!$E$3:$E$1315, $A11)</f>
        <v>64</v>
      </c>
      <c r="GR11">
        <f>SUMIFS(DataRegularSeason20242025!$AA$3:$AA$1315,DataRegularSeason20242025!$B$3:$B$1315, "&lt;=" &amp; GR$1, DataRegularSeason20242025!$D$3:$D$1315, $A11)+SUMIFS(DataRegularSeason20242025!$AB$3:$AB$1315,DataRegularSeason20242025!$B$3:$B$1315, "&lt;=" &amp; GR$1, DataRegularSeason20242025!$E$3:$E$1315, $A11)</f>
        <v>64</v>
      </c>
      <c r="GS11">
        <f>SUMIFS(DataRegularSeason20242025!$AA$3:$AA$1315,DataRegularSeason20242025!$B$3:$B$1315, "&lt;=" &amp; GS$1, DataRegularSeason20242025!$D$3:$D$1315, $A11)+SUMIFS(DataRegularSeason20242025!$AB$3:$AB$1315,DataRegularSeason20242025!$B$3:$B$1315, "&lt;=" &amp; GS$1, DataRegularSeason20242025!$E$3:$E$1315, $A11)</f>
        <v>64</v>
      </c>
      <c r="GT11">
        <f>SUMIFS(DataRegularSeason20242025!$AA$3:$AA$1315,DataRegularSeason20242025!$B$3:$B$1315, "&lt;=" &amp; GT$1, DataRegularSeason20242025!$D$3:$D$1315, $A11)+SUMIFS(DataRegularSeason20242025!$AB$3:$AB$1315,DataRegularSeason20242025!$B$3:$B$1315, "&lt;=" &amp; GT$1, DataRegularSeason20242025!$E$3:$E$1315, $A11)</f>
        <v>64</v>
      </c>
      <c r="GU11">
        <f>SUMIFS(DataRegularSeason20242025!$AA$3:$AA$1315,DataRegularSeason20242025!$B$3:$B$1315, "&lt;=" &amp; GU$1, DataRegularSeason20242025!$D$3:$D$1315, $A11)+SUMIFS(DataRegularSeason20242025!$AB$3:$AB$1315,DataRegularSeason20242025!$B$3:$B$1315, "&lt;=" &amp; GU$1, DataRegularSeason20242025!$E$3:$E$1315, $A11)</f>
        <v>64</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62</v>
      </c>
      <c r="DS12">
        <f>SUMIFS(DataRegularSeason20242025!$AA$3:$AA$1315,DataRegularSeason20242025!$B$3:$B$1315, "&lt;=" &amp; DS$1, DataRegularSeason20242025!$D$3:$D$1315, $A12)+SUMIFS(DataRegularSeason20242025!$AB$3:$AB$1315,DataRegularSeason20242025!$B$3:$B$1315, "&lt;=" &amp; DS$1, DataRegularSeason20242025!$E$3:$E$1315, $A12)</f>
        <v>62</v>
      </c>
      <c r="DT12">
        <f>SUMIFS(DataRegularSeason20242025!$AA$3:$AA$1315,DataRegularSeason20242025!$B$3:$B$1315, "&lt;=" &amp; DT$1, DataRegularSeason20242025!$D$3:$D$1315, $A12)+SUMIFS(DataRegularSeason20242025!$AB$3:$AB$1315,DataRegularSeason20242025!$B$3:$B$1315, "&lt;=" &amp; DT$1, DataRegularSeason20242025!$E$3:$E$1315, $A12)</f>
        <v>62</v>
      </c>
      <c r="DU12">
        <f>SUMIFS(DataRegularSeason20242025!$AA$3:$AA$1315,DataRegularSeason20242025!$B$3:$B$1315, "&lt;=" &amp; DU$1, DataRegularSeason20242025!$D$3:$D$1315, $A12)+SUMIFS(DataRegularSeason20242025!$AB$3:$AB$1315,DataRegularSeason20242025!$B$3:$B$1315, "&lt;=" &amp; DU$1, DataRegularSeason20242025!$E$3:$E$1315, $A12)</f>
        <v>62</v>
      </c>
      <c r="DV12">
        <f>SUMIFS(DataRegularSeason20242025!$AA$3:$AA$1315,DataRegularSeason20242025!$B$3:$B$1315, "&lt;=" &amp; DV$1, DataRegularSeason20242025!$D$3:$D$1315, $A12)+SUMIFS(DataRegularSeason20242025!$AB$3:$AB$1315,DataRegularSeason20242025!$B$3:$B$1315, "&lt;=" &amp; DV$1, DataRegularSeason20242025!$E$3:$E$1315, $A12)</f>
        <v>62</v>
      </c>
      <c r="DW12">
        <f>SUMIFS(DataRegularSeason20242025!$AA$3:$AA$1315,DataRegularSeason20242025!$B$3:$B$1315, "&lt;=" &amp; DW$1, DataRegularSeason20242025!$D$3:$D$1315, $A12)+SUMIFS(DataRegularSeason20242025!$AB$3:$AB$1315,DataRegularSeason20242025!$B$3:$B$1315, "&lt;=" &amp; DW$1, DataRegularSeason20242025!$E$3:$E$1315, $A12)</f>
        <v>62</v>
      </c>
      <c r="DX12">
        <f>SUMIFS(DataRegularSeason20242025!$AA$3:$AA$1315,DataRegularSeason20242025!$B$3:$B$1315, "&lt;=" &amp; DX$1, DataRegularSeason20242025!$D$3:$D$1315, $A12)+SUMIFS(DataRegularSeason20242025!$AB$3:$AB$1315,DataRegularSeason20242025!$B$3:$B$1315, "&lt;=" &amp; DX$1, DataRegularSeason20242025!$E$3:$E$1315, $A12)</f>
        <v>62</v>
      </c>
      <c r="DY12">
        <f>SUMIFS(DataRegularSeason20242025!$AA$3:$AA$1315,DataRegularSeason20242025!$B$3:$B$1315, "&lt;=" &amp; DY$1, DataRegularSeason20242025!$D$3:$D$1315, $A12)+SUMIFS(DataRegularSeason20242025!$AB$3:$AB$1315,DataRegularSeason20242025!$B$3:$B$1315, "&lt;=" &amp; DY$1, DataRegularSeason20242025!$E$3:$E$1315, $A12)</f>
        <v>62</v>
      </c>
      <c r="DZ12">
        <f>SUMIFS(DataRegularSeason20242025!$AA$3:$AA$1315,DataRegularSeason20242025!$B$3:$B$1315, "&lt;=" &amp; DZ$1, DataRegularSeason20242025!$D$3:$D$1315, $A12)+SUMIFS(DataRegularSeason20242025!$AB$3:$AB$1315,DataRegularSeason20242025!$B$3:$B$1315, "&lt;=" &amp; DZ$1, DataRegularSeason20242025!$E$3:$E$1315, $A12)</f>
        <v>62</v>
      </c>
      <c r="EA12">
        <f>SUMIFS(DataRegularSeason20242025!$AA$3:$AA$1315,DataRegularSeason20242025!$B$3:$B$1315, "&lt;=" &amp; EA$1, DataRegularSeason20242025!$D$3:$D$1315, $A12)+SUMIFS(DataRegularSeason20242025!$AB$3:$AB$1315,DataRegularSeason20242025!$B$3:$B$1315, "&lt;=" &amp; EA$1, DataRegularSeason20242025!$E$3:$E$1315, $A12)</f>
        <v>62</v>
      </c>
      <c r="EB12">
        <f>SUMIFS(DataRegularSeason20242025!$AA$3:$AA$1315,DataRegularSeason20242025!$B$3:$B$1315, "&lt;=" &amp; EB$1, DataRegularSeason20242025!$D$3:$D$1315, $A12)+SUMIFS(DataRegularSeason20242025!$AB$3:$AB$1315,DataRegularSeason20242025!$B$3:$B$1315, "&lt;=" &amp; EB$1, DataRegularSeason20242025!$E$3:$E$1315, $A12)</f>
        <v>62</v>
      </c>
      <c r="EC12">
        <f>SUMIFS(DataRegularSeason20242025!$AA$3:$AA$1315,DataRegularSeason20242025!$B$3:$B$1315, "&lt;=" &amp; EC$1, DataRegularSeason20242025!$D$3:$D$1315, $A12)+SUMIFS(DataRegularSeason20242025!$AB$3:$AB$1315,DataRegularSeason20242025!$B$3:$B$1315, "&lt;=" &amp; EC$1, DataRegularSeason20242025!$E$3:$E$1315, $A12)</f>
        <v>62</v>
      </c>
      <c r="ED12">
        <f>SUMIFS(DataRegularSeason20242025!$AA$3:$AA$1315,DataRegularSeason20242025!$B$3:$B$1315, "&lt;=" &amp; ED$1, DataRegularSeason20242025!$D$3:$D$1315, $A12)+SUMIFS(DataRegularSeason20242025!$AB$3:$AB$1315,DataRegularSeason20242025!$B$3:$B$1315, "&lt;=" &amp; ED$1, DataRegularSeason20242025!$E$3:$E$1315, $A12)</f>
        <v>62</v>
      </c>
      <c r="EE12">
        <f>SUMIFS(DataRegularSeason20242025!$AA$3:$AA$1315,DataRegularSeason20242025!$B$3:$B$1315, "&lt;=" &amp; EE$1, DataRegularSeason20242025!$D$3:$D$1315, $A12)+SUMIFS(DataRegularSeason20242025!$AB$3:$AB$1315,DataRegularSeason20242025!$B$3:$B$1315, "&lt;=" &amp; EE$1, DataRegularSeason20242025!$E$3:$E$1315, $A12)</f>
        <v>62</v>
      </c>
      <c r="EF12">
        <f>SUMIFS(DataRegularSeason20242025!$AA$3:$AA$1315,DataRegularSeason20242025!$B$3:$B$1315, "&lt;=" &amp; EF$1, DataRegularSeason20242025!$D$3:$D$1315, $A12)+SUMIFS(DataRegularSeason20242025!$AB$3:$AB$1315,DataRegularSeason20242025!$B$3:$B$1315, "&lt;=" &amp; EF$1, DataRegularSeason20242025!$E$3:$E$1315, $A12)</f>
        <v>62</v>
      </c>
      <c r="EG12">
        <f>SUMIFS(DataRegularSeason20242025!$AA$3:$AA$1315,DataRegularSeason20242025!$B$3:$B$1315, "&lt;=" &amp; EG$1, DataRegularSeason20242025!$D$3:$D$1315, $A12)+SUMIFS(DataRegularSeason20242025!$AB$3:$AB$1315,DataRegularSeason20242025!$B$3:$B$1315, "&lt;=" &amp; EG$1, DataRegularSeason20242025!$E$3:$E$1315, $A12)</f>
        <v>62</v>
      </c>
      <c r="EH12">
        <f>SUMIFS(DataRegularSeason20242025!$AA$3:$AA$1315,DataRegularSeason20242025!$B$3:$B$1315, "&lt;=" &amp; EH$1, DataRegularSeason20242025!$D$3:$D$1315, $A12)+SUMIFS(DataRegularSeason20242025!$AB$3:$AB$1315,DataRegularSeason20242025!$B$3:$B$1315, "&lt;=" &amp; EH$1, DataRegularSeason20242025!$E$3:$E$1315, $A12)</f>
        <v>62</v>
      </c>
      <c r="EI12">
        <f>SUMIFS(DataRegularSeason20242025!$AA$3:$AA$1315,DataRegularSeason20242025!$B$3:$B$1315, "&lt;=" &amp; EI$1, DataRegularSeason20242025!$D$3:$D$1315, $A12)+SUMIFS(DataRegularSeason20242025!$AB$3:$AB$1315,DataRegularSeason20242025!$B$3:$B$1315, "&lt;=" &amp; EI$1, DataRegularSeason20242025!$E$3:$E$1315, $A12)</f>
        <v>62</v>
      </c>
      <c r="EJ12">
        <f>SUMIFS(DataRegularSeason20242025!$AA$3:$AA$1315,DataRegularSeason20242025!$B$3:$B$1315, "&lt;=" &amp; EJ$1, DataRegularSeason20242025!$D$3:$D$1315, $A12)+SUMIFS(DataRegularSeason20242025!$AB$3:$AB$1315,DataRegularSeason20242025!$B$3:$B$1315, "&lt;=" &amp; EJ$1, DataRegularSeason20242025!$E$3:$E$1315, $A12)</f>
        <v>62</v>
      </c>
      <c r="EK12">
        <f>SUMIFS(DataRegularSeason20242025!$AA$3:$AA$1315,DataRegularSeason20242025!$B$3:$B$1315, "&lt;=" &amp; EK$1, DataRegularSeason20242025!$D$3:$D$1315, $A12)+SUMIFS(DataRegularSeason20242025!$AB$3:$AB$1315,DataRegularSeason20242025!$B$3:$B$1315, "&lt;=" &amp; EK$1, DataRegularSeason20242025!$E$3:$E$1315, $A12)</f>
        <v>62</v>
      </c>
      <c r="EL12">
        <f>SUMIFS(DataRegularSeason20242025!$AA$3:$AA$1315,DataRegularSeason20242025!$B$3:$B$1315, "&lt;=" &amp; EL$1, DataRegularSeason20242025!$D$3:$D$1315, $A12)+SUMIFS(DataRegularSeason20242025!$AB$3:$AB$1315,DataRegularSeason20242025!$B$3:$B$1315, "&lt;=" &amp; EL$1, DataRegularSeason20242025!$E$3:$E$1315, $A12)</f>
        <v>62</v>
      </c>
      <c r="EM12">
        <f>SUMIFS(DataRegularSeason20242025!$AA$3:$AA$1315,DataRegularSeason20242025!$B$3:$B$1315, "&lt;=" &amp; EM$1, DataRegularSeason20242025!$D$3:$D$1315, $A12)+SUMIFS(DataRegularSeason20242025!$AB$3:$AB$1315,DataRegularSeason20242025!$B$3:$B$1315, "&lt;=" &amp; EM$1, DataRegularSeason20242025!$E$3:$E$1315, $A12)</f>
        <v>62</v>
      </c>
      <c r="EN12">
        <f>SUMIFS(DataRegularSeason20242025!$AA$3:$AA$1315,DataRegularSeason20242025!$B$3:$B$1315, "&lt;=" &amp; EN$1, DataRegularSeason20242025!$D$3:$D$1315, $A12)+SUMIFS(DataRegularSeason20242025!$AB$3:$AB$1315,DataRegularSeason20242025!$B$3:$B$1315, "&lt;=" &amp; EN$1, DataRegularSeason20242025!$E$3:$E$1315, $A12)</f>
        <v>62</v>
      </c>
      <c r="EO12">
        <f>SUMIFS(DataRegularSeason20242025!$AA$3:$AA$1315,DataRegularSeason20242025!$B$3:$B$1315, "&lt;=" &amp; EO$1, DataRegularSeason20242025!$D$3:$D$1315, $A12)+SUMIFS(DataRegularSeason20242025!$AB$3:$AB$1315,DataRegularSeason20242025!$B$3:$B$1315, "&lt;=" &amp; EO$1, DataRegularSeason20242025!$E$3:$E$1315, $A12)</f>
        <v>62</v>
      </c>
      <c r="EP12">
        <f>SUMIFS(DataRegularSeason20242025!$AA$3:$AA$1315,DataRegularSeason20242025!$B$3:$B$1315, "&lt;=" &amp; EP$1, DataRegularSeason20242025!$D$3:$D$1315, $A12)+SUMIFS(DataRegularSeason20242025!$AB$3:$AB$1315,DataRegularSeason20242025!$B$3:$B$1315, "&lt;=" &amp; EP$1, DataRegularSeason20242025!$E$3:$E$1315, $A12)</f>
        <v>62</v>
      </c>
      <c r="EQ12">
        <f>SUMIFS(DataRegularSeason20242025!$AA$3:$AA$1315,DataRegularSeason20242025!$B$3:$B$1315, "&lt;=" &amp; EQ$1, DataRegularSeason20242025!$D$3:$D$1315, $A12)+SUMIFS(DataRegularSeason20242025!$AB$3:$AB$1315,DataRegularSeason20242025!$B$3:$B$1315, "&lt;=" &amp; EQ$1, DataRegularSeason20242025!$E$3:$E$1315, $A12)</f>
        <v>62</v>
      </c>
      <c r="ER12">
        <f>SUMIFS(DataRegularSeason20242025!$AA$3:$AA$1315,DataRegularSeason20242025!$B$3:$B$1315, "&lt;=" &amp; ER$1, DataRegularSeason20242025!$D$3:$D$1315, $A12)+SUMIFS(DataRegularSeason20242025!$AB$3:$AB$1315,DataRegularSeason20242025!$B$3:$B$1315, "&lt;=" &amp; ER$1, DataRegularSeason20242025!$E$3:$E$1315, $A12)</f>
        <v>62</v>
      </c>
      <c r="ES12">
        <f>SUMIFS(DataRegularSeason20242025!$AA$3:$AA$1315,DataRegularSeason20242025!$B$3:$B$1315, "&lt;=" &amp; ES$1, DataRegularSeason20242025!$D$3:$D$1315, $A12)+SUMIFS(DataRegularSeason20242025!$AB$3:$AB$1315,DataRegularSeason20242025!$B$3:$B$1315, "&lt;=" &amp; ES$1, DataRegularSeason20242025!$E$3:$E$1315, $A12)</f>
        <v>62</v>
      </c>
      <c r="ET12">
        <f>SUMIFS(DataRegularSeason20242025!$AA$3:$AA$1315,DataRegularSeason20242025!$B$3:$B$1315, "&lt;=" &amp; ET$1, DataRegularSeason20242025!$D$3:$D$1315, $A12)+SUMIFS(DataRegularSeason20242025!$AB$3:$AB$1315,DataRegularSeason20242025!$B$3:$B$1315, "&lt;=" &amp; ET$1, DataRegularSeason20242025!$E$3:$E$1315, $A12)</f>
        <v>62</v>
      </c>
      <c r="EU12">
        <f>SUMIFS(DataRegularSeason20242025!$AA$3:$AA$1315,DataRegularSeason20242025!$B$3:$B$1315, "&lt;=" &amp; EU$1, DataRegularSeason20242025!$D$3:$D$1315, $A12)+SUMIFS(DataRegularSeason20242025!$AB$3:$AB$1315,DataRegularSeason20242025!$B$3:$B$1315, "&lt;=" &amp; EU$1, DataRegularSeason20242025!$E$3:$E$1315, $A12)</f>
        <v>62</v>
      </c>
      <c r="EV12">
        <f>SUMIFS(DataRegularSeason20242025!$AA$3:$AA$1315,DataRegularSeason20242025!$B$3:$B$1315, "&lt;=" &amp; EV$1, DataRegularSeason20242025!$D$3:$D$1315, $A12)+SUMIFS(DataRegularSeason20242025!$AB$3:$AB$1315,DataRegularSeason20242025!$B$3:$B$1315, "&lt;=" &amp; EV$1, DataRegularSeason20242025!$E$3:$E$1315, $A12)</f>
        <v>62</v>
      </c>
      <c r="EW12">
        <f>SUMIFS(DataRegularSeason20242025!$AA$3:$AA$1315,DataRegularSeason20242025!$B$3:$B$1315, "&lt;=" &amp; EW$1, DataRegularSeason20242025!$D$3:$D$1315, $A12)+SUMIFS(DataRegularSeason20242025!$AB$3:$AB$1315,DataRegularSeason20242025!$B$3:$B$1315, "&lt;=" &amp; EW$1, DataRegularSeason20242025!$E$3:$E$1315, $A12)</f>
        <v>62</v>
      </c>
      <c r="EX12">
        <f>SUMIFS(DataRegularSeason20242025!$AA$3:$AA$1315,DataRegularSeason20242025!$B$3:$B$1315, "&lt;=" &amp; EX$1, DataRegularSeason20242025!$D$3:$D$1315, $A12)+SUMIFS(DataRegularSeason20242025!$AB$3:$AB$1315,DataRegularSeason20242025!$B$3:$B$1315, "&lt;=" &amp; EX$1, DataRegularSeason20242025!$E$3:$E$1315, $A12)</f>
        <v>62</v>
      </c>
      <c r="EY12">
        <f>SUMIFS(DataRegularSeason20242025!$AA$3:$AA$1315,DataRegularSeason20242025!$B$3:$B$1315, "&lt;=" &amp; EY$1, DataRegularSeason20242025!$D$3:$D$1315, $A12)+SUMIFS(DataRegularSeason20242025!$AB$3:$AB$1315,DataRegularSeason20242025!$B$3:$B$1315, "&lt;=" &amp; EY$1, DataRegularSeason20242025!$E$3:$E$1315, $A12)</f>
        <v>62</v>
      </c>
      <c r="EZ12">
        <f>SUMIFS(DataRegularSeason20242025!$AA$3:$AA$1315,DataRegularSeason20242025!$B$3:$B$1315, "&lt;=" &amp; EZ$1, DataRegularSeason20242025!$D$3:$D$1315, $A12)+SUMIFS(DataRegularSeason20242025!$AB$3:$AB$1315,DataRegularSeason20242025!$B$3:$B$1315, "&lt;=" &amp; EZ$1, DataRegularSeason20242025!$E$3:$E$1315, $A12)</f>
        <v>62</v>
      </c>
      <c r="FA12">
        <f>SUMIFS(DataRegularSeason20242025!$AA$3:$AA$1315,DataRegularSeason20242025!$B$3:$B$1315, "&lt;=" &amp; FA$1, DataRegularSeason20242025!$D$3:$D$1315, $A12)+SUMIFS(DataRegularSeason20242025!$AB$3:$AB$1315,DataRegularSeason20242025!$B$3:$B$1315, "&lt;=" &amp; FA$1, DataRegularSeason20242025!$E$3:$E$1315, $A12)</f>
        <v>62</v>
      </c>
      <c r="FB12">
        <f>SUMIFS(DataRegularSeason20242025!$AA$3:$AA$1315,DataRegularSeason20242025!$B$3:$B$1315, "&lt;=" &amp; FB$1, DataRegularSeason20242025!$D$3:$D$1315, $A12)+SUMIFS(DataRegularSeason20242025!$AB$3:$AB$1315,DataRegularSeason20242025!$B$3:$B$1315, "&lt;=" &amp; FB$1, DataRegularSeason20242025!$E$3:$E$1315, $A12)</f>
        <v>62</v>
      </c>
      <c r="FC12">
        <f>SUMIFS(DataRegularSeason20242025!$AA$3:$AA$1315,DataRegularSeason20242025!$B$3:$B$1315, "&lt;=" &amp; FC$1, DataRegularSeason20242025!$D$3:$D$1315, $A12)+SUMIFS(DataRegularSeason20242025!$AB$3:$AB$1315,DataRegularSeason20242025!$B$3:$B$1315, "&lt;=" &amp; FC$1, DataRegularSeason20242025!$E$3:$E$1315, $A12)</f>
        <v>62</v>
      </c>
      <c r="FD12">
        <f>SUMIFS(DataRegularSeason20242025!$AA$3:$AA$1315,DataRegularSeason20242025!$B$3:$B$1315, "&lt;=" &amp; FD$1, DataRegularSeason20242025!$D$3:$D$1315, $A12)+SUMIFS(DataRegularSeason20242025!$AB$3:$AB$1315,DataRegularSeason20242025!$B$3:$B$1315, "&lt;=" &amp; FD$1, DataRegularSeason20242025!$E$3:$E$1315, $A12)</f>
        <v>62</v>
      </c>
      <c r="FE12">
        <f>SUMIFS(DataRegularSeason20242025!$AA$3:$AA$1315,DataRegularSeason20242025!$B$3:$B$1315, "&lt;=" &amp; FE$1, DataRegularSeason20242025!$D$3:$D$1315, $A12)+SUMIFS(DataRegularSeason20242025!$AB$3:$AB$1315,DataRegularSeason20242025!$B$3:$B$1315, "&lt;=" &amp; FE$1, DataRegularSeason20242025!$E$3:$E$1315, $A12)</f>
        <v>62</v>
      </c>
      <c r="FF12">
        <f>SUMIFS(DataRegularSeason20242025!$AA$3:$AA$1315,DataRegularSeason20242025!$B$3:$B$1315, "&lt;=" &amp; FF$1, DataRegularSeason20242025!$D$3:$D$1315, $A12)+SUMIFS(DataRegularSeason20242025!$AB$3:$AB$1315,DataRegularSeason20242025!$B$3:$B$1315, "&lt;=" &amp; FF$1, DataRegularSeason20242025!$E$3:$E$1315, $A12)</f>
        <v>62</v>
      </c>
      <c r="FG12">
        <f>SUMIFS(DataRegularSeason20242025!$AA$3:$AA$1315,DataRegularSeason20242025!$B$3:$B$1315, "&lt;=" &amp; FG$1, DataRegularSeason20242025!$D$3:$D$1315, $A12)+SUMIFS(DataRegularSeason20242025!$AB$3:$AB$1315,DataRegularSeason20242025!$B$3:$B$1315, "&lt;=" &amp; FG$1, DataRegularSeason20242025!$E$3:$E$1315, $A12)</f>
        <v>62</v>
      </c>
      <c r="FH12">
        <f>SUMIFS(DataRegularSeason20242025!$AA$3:$AA$1315,DataRegularSeason20242025!$B$3:$B$1315, "&lt;=" &amp; FH$1, DataRegularSeason20242025!$D$3:$D$1315, $A12)+SUMIFS(DataRegularSeason20242025!$AB$3:$AB$1315,DataRegularSeason20242025!$B$3:$B$1315, "&lt;=" &amp; FH$1, DataRegularSeason20242025!$E$3:$E$1315, $A12)</f>
        <v>62</v>
      </c>
      <c r="FI12">
        <f>SUMIFS(DataRegularSeason20242025!$AA$3:$AA$1315,DataRegularSeason20242025!$B$3:$B$1315, "&lt;=" &amp; FI$1, DataRegularSeason20242025!$D$3:$D$1315, $A12)+SUMIFS(DataRegularSeason20242025!$AB$3:$AB$1315,DataRegularSeason20242025!$B$3:$B$1315, "&lt;=" &amp; FI$1, DataRegularSeason20242025!$E$3:$E$1315, $A12)</f>
        <v>62</v>
      </c>
      <c r="FJ12">
        <f>SUMIFS(DataRegularSeason20242025!$AA$3:$AA$1315,DataRegularSeason20242025!$B$3:$B$1315, "&lt;=" &amp; FJ$1, DataRegularSeason20242025!$D$3:$D$1315, $A12)+SUMIFS(DataRegularSeason20242025!$AB$3:$AB$1315,DataRegularSeason20242025!$B$3:$B$1315, "&lt;=" &amp; FJ$1, DataRegularSeason20242025!$E$3:$E$1315, $A12)</f>
        <v>62</v>
      </c>
      <c r="FK12">
        <f>SUMIFS(DataRegularSeason20242025!$AA$3:$AA$1315,DataRegularSeason20242025!$B$3:$B$1315, "&lt;=" &amp; FK$1, DataRegularSeason20242025!$D$3:$D$1315, $A12)+SUMIFS(DataRegularSeason20242025!$AB$3:$AB$1315,DataRegularSeason20242025!$B$3:$B$1315, "&lt;=" &amp; FK$1, DataRegularSeason20242025!$E$3:$E$1315, $A12)</f>
        <v>62</v>
      </c>
      <c r="FL12">
        <f>SUMIFS(DataRegularSeason20242025!$AA$3:$AA$1315,DataRegularSeason20242025!$B$3:$B$1315, "&lt;=" &amp; FL$1, DataRegularSeason20242025!$D$3:$D$1315, $A12)+SUMIFS(DataRegularSeason20242025!$AB$3:$AB$1315,DataRegularSeason20242025!$B$3:$B$1315, "&lt;=" &amp; FL$1, DataRegularSeason20242025!$E$3:$E$1315, $A12)</f>
        <v>62</v>
      </c>
      <c r="FM12">
        <f>SUMIFS(DataRegularSeason20242025!$AA$3:$AA$1315,DataRegularSeason20242025!$B$3:$B$1315, "&lt;=" &amp; FM$1, DataRegularSeason20242025!$D$3:$D$1315, $A12)+SUMIFS(DataRegularSeason20242025!$AB$3:$AB$1315,DataRegularSeason20242025!$B$3:$B$1315, "&lt;=" &amp; FM$1, DataRegularSeason20242025!$E$3:$E$1315, $A12)</f>
        <v>62</v>
      </c>
      <c r="FN12">
        <f>SUMIFS(DataRegularSeason20242025!$AA$3:$AA$1315,DataRegularSeason20242025!$B$3:$B$1315, "&lt;=" &amp; FN$1, DataRegularSeason20242025!$D$3:$D$1315, $A12)+SUMIFS(DataRegularSeason20242025!$AB$3:$AB$1315,DataRegularSeason20242025!$B$3:$B$1315, "&lt;=" &amp; FN$1, DataRegularSeason20242025!$E$3:$E$1315, $A12)</f>
        <v>62</v>
      </c>
      <c r="FO12">
        <f>SUMIFS(DataRegularSeason20242025!$AA$3:$AA$1315,DataRegularSeason20242025!$B$3:$B$1315, "&lt;=" &amp; FO$1, DataRegularSeason20242025!$D$3:$D$1315, $A12)+SUMIFS(DataRegularSeason20242025!$AB$3:$AB$1315,DataRegularSeason20242025!$B$3:$B$1315, "&lt;=" &amp; FO$1, DataRegularSeason20242025!$E$3:$E$1315, $A12)</f>
        <v>62</v>
      </c>
      <c r="FP12">
        <f>SUMIFS(DataRegularSeason20242025!$AA$3:$AA$1315,DataRegularSeason20242025!$B$3:$B$1315, "&lt;=" &amp; FP$1, DataRegularSeason20242025!$D$3:$D$1315, $A12)+SUMIFS(DataRegularSeason20242025!$AB$3:$AB$1315,DataRegularSeason20242025!$B$3:$B$1315, "&lt;=" &amp; FP$1, DataRegularSeason20242025!$E$3:$E$1315, $A12)</f>
        <v>62</v>
      </c>
      <c r="FQ12">
        <f>SUMIFS(DataRegularSeason20242025!$AA$3:$AA$1315,DataRegularSeason20242025!$B$3:$B$1315, "&lt;=" &amp; FQ$1, DataRegularSeason20242025!$D$3:$D$1315, $A12)+SUMIFS(DataRegularSeason20242025!$AB$3:$AB$1315,DataRegularSeason20242025!$B$3:$B$1315, "&lt;=" &amp; FQ$1, DataRegularSeason20242025!$E$3:$E$1315, $A12)</f>
        <v>62</v>
      </c>
      <c r="FR12">
        <f>SUMIFS(DataRegularSeason20242025!$AA$3:$AA$1315,DataRegularSeason20242025!$B$3:$B$1315, "&lt;=" &amp; FR$1, DataRegularSeason20242025!$D$3:$D$1315, $A12)+SUMIFS(DataRegularSeason20242025!$AB$3:$AB$1315,DataRegularSeason20242025!$B$3:$B$1315, "&lt;=" &amp; FR$1, DataRegularSeason20242025!$E$3:$E$1315, $A12)</f>
        <v>62</v>
      </c>
      <c r="FS12">
        <f>SUMIFS(DataRegularSeason20242025!$AA$3:$AA$1315,DataRegularSeason20242025!$B$3:$B$1315, "&lt;=" &amp; FS$1, DataRegularSeason20242025!$D$3:$D$1315, $A12)+SUMIFS(DataRegularSeason20242025!$AB$3:$AB$1315,DataRegularSeason20242025!$B$3:$B$1315, "&lt;=" &amp; FS$1, DataRegularSeason20242025!$E$3:$E$1315, $A12)</f>
        <v>62</v>
      </c>
      <c r="FT12">
        <f>SUMIFS(DataRegularSeason20242025!$AA$3:$AA$1315,DataRegularSeason20242025!$B$3:$B$1315, "&lt;=" &amp; FT$1, DataRegularSeason20242025!$D$3:$D$1315, $A12)+SUMIFS(DataRegularSeason20242025!$AB$3:$AB$1315,DataRegularSeason20242025!$B$3:$B$1315, "&lt;=" &amp; FT$1, DataRegularSeason20242025!$E$3:$E$1315, $A12)</f>
        <v>62</v>
      </c>
      <c r="FU12">
        <f>SUMIFS(DataRegularSeason20242025!$AA$3:$AA$1315,DataRegularSeason20242025!$B$3:$B$1315, "&lt;=" &amp; FU$1, DataRegularSeason20242025!$D$3:$D$1315, $A12)+SUMIFS(DataRegularSeason20242025!$AB$3:$AB$1315,DataRegularSeason20242025!$B$3:$B$1315, "&lt;=" &amp; FU$1, DataRegularSeason20242025!$E$3:$E$1315, $A12)</f>
        <v>62</v>
      </c>
      <c r="FV12">
        <f>SUMIFS(DataRegularSeason20242025!$AA$3:$AA$1315,DataRegularSeason20242025!$B$3:$B$1315, "&lt;=" &amp; FV$1, DataRegularSeason20242025!$D$3:$D$1315, $A12)+SUMIFS(DataRegularSeason20242025!$AB$3:$AB$1315,DataRegularSeason20242025!$B$3:$B$1315, "&lt;=" &amp; FV$1, DataRegularSeason20242025!$E$3:$E$1315, $A12)</f>
        <v>62</v>
      </c>
      <c r="FW12">
        <f>SUMIFS(DataRegularSeason20242025!$AA$3:$AA$1315,DataRegularSeason20242025!$B$3:$B$1315, "&lt;=" &amp; FW$1, DataRegularSeason20242025!$D$3:$D$1315, $A12)+SUMIFS(DataRegularSeason20242025!$AB$3:$AB$1315,DataRegularSeason20242025!$B$3:$B$1315, "&lt;=" &amp; FW$1, DataRegularSeason20242025!$E$3:$E$1315, $A12)</f>
        <v>62</v>
      </c>
      <c r="FX12">
        <f>SUMIFS(DataRegularSeason20242025!$AA$3:$AA$1315,DataRegularSeason20242025!$B$3:$B$1315, "&lt;=" &amp; FX$1, DataRegularSeason20242025!$D$3:$D$1315, $A12)+SUMIFS(DataRegularSeason20242025!$AB$3:$AB$1315,DataRegularSeason20242025!$B$3:$B$1315, "&lt;=" &amp; FX$1, DataRegularSeason20242025!$E$3:$E$1315, $A12)</f>
        <v>62</v>
      </c>
      <c r="FY12">
        <f>SUMIFS(DataRegularSeason20242025!$AA$3:$AA$1315,DataRegularSeason20242025!$B$3:$B$1315, "&lt;=" &amp; FY$1, DataRegularSeason20242025!$D$3:$D$1315, $A12)+SUMIFS(DataRegularSeason20242025!$AB$3:$AB$1315,DataRegularSeason20242025!$B$3:$B$1315, "&lt;=" &amp; FY$1, DataRegularSeason20242025!$E$3:$E$1315, $A12)</f>
        <v>62</v>
      </c>
      <c r="FZ12">
        <f>SUMIFS(DataRegularSeason20242025!$AA$3:$AA$1315,DataRegularSeason20242025!$B$3:$B$1315, "&lt;=" &amp; FZ$1, DataRegularSeason20242025!$D$3:$D$1315, $A12)+SUMIFS(DataRegularSeason20242025!$AB$3:$AB$1315,DataRegularSeason20242025!$B$3:$B$1315, "&lt;=" &amp; FZ$1, DataRegularSeason20242025!$E$3:$E$1315, $A12)</f>
        <v>62</v>
      </c>
      <c r="GA12">
        <f>SUMIFS(DataRegularSeason20242025!$AA$3:$AA$1315,DataRegularSeason20242025!$B$3:$B$1315, "&lt;=" &amp; GA$1, DataRegularSeason20242025!$D$3:$D$1315, $A12)+SUMIFS(DataRegularSeason20242025!$AB$3:$AB$1315,DataRegularSeason20242025!$B$3:$B$1315, "&lt;=" &amp; GA$1, DataRegularSeason20242025!$E$3:$E$1315, $A12)</f>
        <v>62</v>
      </c>
      <c r="GB12">
        <f>SUMIFS(DataRegularSeason20242025!$AA$3:$AA$1315,DataRegularSeason20242025!$B$3:$B$1315, "&lt;=" &amp; GB$1, DataRegularSeason20242025!$D$3:$D$1315, $A12)+SUMIFS(DataRegularSeason20242025!$AB$3:$AB$1315,DataRegularSeason20242025!$B$3:$B$1315, "&lt;=" &amp; GB$1, DataRegularSeason20242025!$E$3:$E$1315, $A12)</f>
        <v>62</v>
      </c>
      <c r="GC12">
        <f>SUMIFS(DataRegularSeason20242025!$AA$3:$AA$1315,DataRegularSeason20242025!$B$3:$B$1315, "&lt;=" &amp; GC$1, DataRegularSeason20242025!$D$3:$D$1315, $A12)+SUMIFS(DataRegularSeason20242025!$AB$3:$AB$1315,DataRegularSeason20242025!$B$3:$B$1315, "&lt;=" &amp; GC$1, DataRegularSeason20242025!$E$3:$E$1315, $A12)</f>
        <v>62</v>
      </c>
      <c r="GD12">
        <f>SUMIFS(DataRegularSeason20242025!$AA$3:$AA$1315,DataRegularSeason20242025!$B$3:$B$1315, "&lt;=" &amp; GD$1, DataRegularSeason20242025!$D$3:$D$1315, $A12)+SUMIFS(DataRegularSeason20242025!$AB$3:$AB$1315,DataRegularSeason20242025!$B$3:$B$1315, "&lt;=" &amp; GD$1, DataRegularSeason20242025!$E$3:$E$1315, $A12)</f>
        <v>62</v>
      </c>
      <c r="GE12">
        <f>SUMIFS(DataRegularSeason20242025!$AA$3:$AA$1315,DataRegularSeason20242025!$B$3:$B$1315, "&lt;=" &amp; GE$1, DataRegularSeason20242025!$D$3:$D$1315, $A12)+SUMIFS(DataRegularSeason20242025!$AB$3:$AB$1315,DataRegularSeason20242025!$B$3:$B$1315, "&lt;=" &amp; GE$1, DataRegularSeason20242025!$E$3:$E$1315, $A12)</f>
        <v>62</v>
      </c>
      <c r="GF12">
        <f>SUMIFS(DataRegularSeason20242025!$AA$3:$AA$1315,DataRegularSeason20242025!$B$3:$B$1315, "&lt;=" &amp; GF$1, DataRegularSeason20242025!$D$3:$D$1315, $A12)+SUMIFS(DataRegularSeason20242025!$AB$3:$AB$1315,DataRegularSeason20242025!$B$3:$B$1315, "&lt;=" &amp; GF$1, DataRegularSeason20242025!$E$3:$E$1315, $A12)</f>
        <v>62</v>
      </c>
      <c r="GG12">
        <f>SUMIFS(DataRegularSeason20242025!$AA$3:$AA$1315,DataRegularSeason20242025!$B$3:$B$1315, "&lt;=" &amp; GG$1, DataRegularSeason20242025!$D$3:$D$1315, $A12)+SUMIFS(DataRegularSeason20242025!$AB$3:$AB$1315,DataRegularSeason20242025!$B$3:$B$1315, "&lt;=" &amp; GG$1, DataRegularSeason20242025!$E$3:$E$1315, $A12)</f>
        <v>62</v>
      </c>
      <c r="GH12">
        <f>SUMIFS(DataRegularSeason20242025!$AA$3:$AA$1315,DataRegularSeason20242025!$B$3:$B$1315, "&lt;=" &amp; GH$1, DataRegularSeason20242025!$D$3:$D$1315, $A12)+SUMIFS(DataRegularSeason20242025!$AB$3:$AB$1315,DataRegularSeason20242025!$B$3:$B$1315, "&lt;=" &amp; GH$1, DataRegularSeason20242025!$E$3:$E$1315, $A12)</f>
        <v>62</v>
      </c>
      <c r="GI12">
        <f>SUMIFS(DataRegularSeason20242025!$AA$3:$AA$1315,DataRegularSeason20242025!$B$3:$B$1315, "&lt;=" &amp; GI$1, DataRegularSeason20242025!$D$3:$D$1315, $A12)+SUMIFS(DataRegularSeason20242025!$AB$3:$AB$1315,DataRegularSeason20242025!$B$3:$B$1315, "&lt;=" &amp; GI$1, DataRegularSeason20242025!$E$3:$E$1315, $A12)</f>
        <v>62</v>
      </c>
      <c r="GJ12">
        <f>SUMIFS(DataRegularSeason20242025!$AA$3:$AA$1315,DataRegularSeason20242025!$B$3:$B$1315, "&lt;=" &amp; GJ$1, DataRegularSeason20242025!$D$3:$D$1315, $A12)+SUMIFS(DataRegularSeason20242025!$AB$3:$AB$1315,DataRegularSeason20242025!$B$3:$B$1315, "&lt;=" &amp; GJ$1, DataRegularSeason20242025!$E$3:$E$1315, $A12)</f>
        <v>62</v>
      </c>
      <c r="GK12">
        <f>SUMIFS(DataRegularSeason20242025!$AA$3:$AA$1315,DataRegularSeason20242025!$B$3:$B$1315, "&lt;=" &amp; GK$1, DataRegularSeason20242025!$D$3:$D$1315, $A12)+SUMIFS(DataRegularSeason20242025!$AB$3:$AB$1315,DataRegularSeason20242025!$B$3:$B$1315, "&lt;=" &amp; GK$1, DataRegularSeason20242025!$E$3:$E$1315, $A12)</f>
        <v>62</v>
      </c>
      <c r="GL12">
        <f>SUMIFS(DataRegularSeason20242025!$AA$3:$AA$1315,DataRegularSeason20242025!$B$3:$B$1315, "&lt;=" &amp; GL$1, DataRegularSeason20242025!$D$3:$D$1315, $A12)+SUMIFS(DataRegularSeason20242025!$AB$3:$AB$1315,DataRegularSeason20242025!$B$3:$B$1315, "&lt;=" &amp; GL$1, DataRegularSeason20242025!$E$3:$E$1315, $A12)</f>
        <v>62</v>
      </c>
      <c r="GM12">
        <f>SUMIFS(DataRegularSeason20242025!$AA$3:$AA$1315,DataRegularSeason20242025!$B$3:$B$1315, "&lt;=" &amp; GM$1, DataRegularSeason20242025!$D$3:$D$1315, $A12)+SUMIFS(DataRegularSeason20242025!$AB$3:$AB$1315,DataRegularSeason20242025!$B$3:$B$1315, "&lt;=" &amp; GM$1, DataRegularSeason20242025!$E$3:$E$1315, $A12)</f>
        <v>62</v>
      </c>
      <c r="GN12">
        <f>SUMIFS(DataRegularSeason20242025!$AA$3:$AA$1315,DataRegularSeason20242025!$B$3:$B$1315, "&lt;=" &amp; GN$1, DataRegularSeason20242025!$D$3:$D$1315, $A12)+SUMIFS(DataRegularSeason20242025!$AB$3:$AB$1315,DataRegularSeason20242025!$B$3:$B$1315, "&lt;=" &amp; GN$1, DataRegularSeason20242025!$E$3:$E$1315, $A12)</f>
        <v>62</v>
      </c>
      <c r="GO12">
        <f>SUMIFS(DataRegularSeason20242025!$AA$3:$AA$1315,DataRegularSeason20242025!$B$3:$B$1315, "&lt;=" &amp; GO$1, DataRegularSeason20242025!$D$3:$D$1315, $A12)+SUMIFS(DataRegularSeason20242025!$AB$3:$AB$1315,DataRegularSeason20242025!$B$3:$B$1315, "&lt;=" &amp; GO$1, DataRegularSeason20242025!$E$3:$E$1315, $A12)</f>
        <v>62</v>
      </c>
      <c r="GP12">
        <f>SUMIFS(DataRegularSeason20242025!$AA$3:$AA$1315,DataRegularSeason20242025!$B$3:$B$1315, "&lt;=" &amp; GP$1, DataRegularSeason20242025!$D$3:$D$1315, $A12)+SUMIFS(DataRegularSeason20242025!$AB$3:$AB$1315,DataRegularSeason20242025!$B$3:$B$1315, "&lt;=" &amp; GP$1, DataRegularSeason20242025!$E$3:$E$1315, $A12)</f>
        <v>62</v>
      </c>
      <c r="GQ12">
        <f>SUMIFS(DataRegularSeason20242025!$AA$3:$AA$1315,DataRegularSeason20242025!$B$3:$B$1315, "&lt;=" &amp; GQ$1, DataRegularSeason20242025!$D$3:$D$1315, $A12)+SUMIFS(DataRegularSeason20242025!$AB$3:$AB$1315,DataRegularSeason20242025!$B$3:$B$1315, "&lt;=" &amp; GQ$1, DataRegularSeason20242025!$E$3:$E$1315, $A12)</f>
        <v>62</v>
      </c>
      <c r="GR12">
        <f>SUMIFS(DataRegularSeason20242025!$AA$3:$AA$1315,DataRegularSeason20242025!$B$3:$B$1315, "&lt;=" &amp; GR$1, DataRegularSeason20242025!$D$3:$D$1315, $A12)+SUMIFS(DataRegularSeason20242025!$AB$3:$AB$1315,DataRegularSeason20242025!$B$3:$B$1315, "&lt;=" &amp; GR$1, DataRegularSeason20242025!$E$3:$E$1315, $A12)</f>
        <v>62</v>
      </c>
      <c r="GS12">
        <f>SUMIFS(DataRegularSeason20242025!$AA$3:$AA$1315,DataRegularSeason20242025!$B$3:$B$1315, "&lt;=" &amp; GS$1, DataRegularSeason20242025!$D$3:$D$1315, $A12)+SUMIFS(DataRegularSeason20242025!$AB$3:$AB$1315,DataRegularSeason20242025!$B$3:$B$1315, "&lt;=" &amp; GS$1, DataRegularSeason20242025!$E$3:$E$1315, $A12)</f>
        <v>62</v>
      </c>
      <c r="GT12">
        <f>SUMIFS(DataRegularSeason20242025!$AA$3:$AA$1315,DataRegularSeason20242025!$B$3:$B$1315, "&lt;=" &amp; GT$1, DataRegularSeason20242025!$D$3:$D$1315, $A12)+SUMIFS(DataRegularSeason20242025!$AB$3:$AB$1315,DataRegularSeason20242025!$B$3:$B$1315, "&lt;=" &amp; GT$1, DataRegularSeason20242025!$E$3:$E$1315, $A12)</f>
        <v>62</v>
      </c>
      <c r="GU12">
        <f>SUMIFS(DataRegularSeason20242025!$AA$3:$AA$1315,DataRegularSeason20242025!$B$3:$B$1315, "&lt;=" &amp; GU$1, DataRegularSeason20242025!$D$3:$D$1315, $A12)+SUMIFS(DataRegularSeason20242025!$AB$3:$AB$1315,DataRegularSeason20242025!$B$3:$B$1315, "&lt;=" &amp; GU$1, DataRegularSeason20242025!$E$3:$E$1315, $A12)</f>
        <v>62</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55</v>
      </c>
      <c r="DT13">
        <f>SUMIFS(DataRegularSeason20242025!$AA$3:$AA$1315,DataRegularSeason20242025!$B$3:$B$1315, "&lt;=" &amp; DT$1, DataRegularSeason20242025!$D$3:$D$1315, $A13)+SUMIFS(DataRegularSeason20242025!$AB$3:$AB$1315,DataRegularSeason20242025!$B$3:$B$1315, "&lt;=" &amp; DT$1, DataRegularSeason20242025!$E$3:$E$1315, $A13)</f>
        <v>55</v>
      </c>
      <c r="DU13">
        <f>SUMIFS(DataRegularSeason20242025!$AA$3:$AA$1315,DataRegularSeason20242025!$B$3:$B$1315, "&lt;=" &amp; DU$1, DataRegularSeason20242025!$D$3:$D$1315, $A13)+SUMIFS(DataRegularSeason20242025!$AB$3:$AB$1315,DataRegularSeason20242025!$B$3:$B$1315, "&lt;=" &amp; DU$1, DataRegularSeason20242025!$E$3:$E$1315, $A13)</f>
        <v>55</v>
      </c>
      <c r="DV13">
        <f>SUMIFS(DataRegularSeason20242025!$AA$3:$AA$1315,DataRegularSeason20242025!$B$3:$B$1315, "&lt;=" &amp; DV$1, DataRegularSeason20242025!$D$3:$D$1315, $A13)+SUMIFS(DataRegularSeason20242025!$AB$3:$AB$1315,DataRegularSeason20242025!$B$3:$B$1315, "&lt;=" &amp; DV$1, DataRegularSeason20242025!$E$3:$E$1315, $A13)</f>
        <v>55</v>
      </c>
      <c r="DW13">
        <f>SUMIFS(DataRegularSeason20242025!$AA$3:$AA$1315,DataRegularSeason20242025!$B$3:$B$1315, "&lt;=" &amp; DW$1, DataRegularSeason20242025!$D$3:$D$1315, $A13)+SUMIFS(DataRegularSeason20242025!$AB$3:$AB$1315,DataRegularSeason20242025!$B$3:$B$1315, "&lt;=" &amp; DW$1, DataRegularSeason20242025!$E$3:$E$1315, $A13)</f>
        <v>55</v>
      </c>
      <c r="DX13">
        <f>SUMIFS(DataRegularSeason20242025!$AA$3:$AA$1315,DataRegularSeason20242025!$B$3:$B$1315, "&lt;=" &amp; DX$1, DataRegularSeason20242025!$D$3:$D$1315, $A13)+SUMIFS(DataRegularSeason20242025!$AB$3:$AB$1315,DataRegularSeason20242025!$B$3:$B$1315, "&lt;=" &amp; DX$1, DataRegularSeason20242025!$E$3:$E$1315, $A13)</f>
        <v>55</v>
      </c>
      <c r="DY13">
        <f>SUMIFS(DataRegularSeason20242025!$AA$3:$AA$1315,DataRegularSeason20242025!$B$3:$B$1315, "&lt;=" &amp; DY$1, DataRegularSeason20242025!$D$3:$D$1315, $A13)+SUMIFS(DataRegularSeason20242025!$AB$3:$AB$1315,DataRegularSeason20242025!$B$3:$B$1315, "&lt;=" &amp; DY$1, DataRegularSeason20242025!$E$3:$E$1315, $A13)</f>
        <v>55</v>
      </c>
      <c r="DZ13">
        <f>SUMIFS(DataRegularSeason20242025!$AA$3:$AA$1315,DataRegularSeason20242025!$B$3:$B$1315, "&lt;=" &amp; DZ$1, DataRegularSeason20242025!$D$3:$D$1315, $A13)+SUMIFS(DataRegularSeason20242025!$AB$3:$AB$1315,DataRegularSeason20242025!$B$3:$B$1315, "&lt;=" &amp; DZ$1, DataRegularSeason20242025!$E$3:$E$1315, $A13)</f>
        <v>55</v>
      </c>
      <c r="EA13">
        <f>SUMIFS(DataRegularSeason20242025!$AA$3:$AA$1315,DataRegularSeason20242025!$B$3:$B$1315, "&lt;=" &amp; EA$1, DataRegularSeason20242025!$D$3:$D$1315, $A13)+SUMIFS(DataRegularSeason20242025!$AB$3:$AB$1315,DataRegularSeason20242025!$B$3:$B$1315, "&lt;=" &amp; EA$1, DataRegularSeason20242025!$E$3:$E$1315, $A13)</f>
        <v>55</v>
      </c>
      <c r="EB13">
        <f>SUMIFS(DataRegularSeason20242025!$AA$3:$AA$1315,DataRegularSeason20242025!$B$3:$B$1315, "&lt;=" &amp; EB$1, DataRegularSeason20242025!$D$3:$D$1315, $A13)+SUMIFS(DataRegularSeason20242025!$AB$3:$AB$1315,DataRegularSeason20242025!$B$3:$B$1315, "&lt;=" &amp; EB$1, DataRegularSeason20242025!$E$3:$E$1315, $A13)</f>
        <v>55</v>
      </c>
      <c r="EC13">
        <f>SUMIFS(DataRegularSeason20242025!$AA$3:$AA$1315,DataRegularSeason20242025!$B$3:$B$1315, "&lt;=" &amp; EC$1, DataRegularSeason20242025!$D$3:$D$1315, $A13)+SUMIFS(DataRegularSeason20242025!$AB$3:$AB$1315,DataRegularSeason20242025!$B$3:$B$1315, "&lt;=" &amp; EC$1, DataRegularSeason20242025!$E$3:$E$1315, $A13)</f>
        <v>55</v>
      </c>
      <c r="ED13">
        <f>SUMIFS(DataRegularSeason20242025!$AA$3:$AA$1315,DataRegularSeason20242025!$B$3:$B$1315, "&lt;=" &amp; ED$1, DataRegularSeason20242025!$D$3:$D$1315, $A13)+SUMIFS(DataRegularSeason20242025!$AB$3:$AB$1315,DataRegularSeason20242025!$B$3:$B$1315, "&lt;=" &amp; ED$1, DataRegularSeason20242025!$E$3:$E$1315, $A13)</f>
        <v>55</v>
      </c>
      <c r="EE13">
        <f>SUMIFS(DataRegularSeason20242025!$AA$3:$AA$1315,DataRegularSeason20242025!$B$3:$B$1315, "&lt;=" &amp; EE$1, DataRegularSeason20242025!$D$3:$D$1315, $A13)+SUMIFS(DataRegularSeason20242025!$AB$3:$AB$1315,DataRegularSeason20242025!$B$3:$B$1315, "&lt;=" &amp; EE$1, DataRegularSeason20242025!$E$3:$E$1315, $A13)</f>
        <v>55</v>
      </c>
      <c r="EF13">
        <f>SUMIFS(DataRegularSeason20242025!$AA$3:$AA$1315,DataRegularSeason20242025!$B$3:$B$1315, "&lt;=" &amp; EF$1, DataRegularSeason20242025!$D$3:$D$1315, $A13)+SUMIFS(DataRegularSeason20242025!$AB$3:$AB$1315,DataRegularSeason20242025!$B$3:$B$1315, "&lt;=" &amp; EF$1, DataRegularSeason20242025!$E$3:$E$1315, $A13)</f>
        <v>55</v>
      </c>
      <c r="EG13">
        <f>SUMIFS(DataRegularSeason20242025!$AA$3:$AA$1315,DataRegularSeason20242025!$B$3:$B$1315, "&lt;=" &amp; EG$1, DataRegularSeason20242025!$D$3:$D$1315, $A13)+SUMIFS(DataRegularSeason20242025!$AB$3:$AB$1315,DataRegularSeason20242025!$B$3:$B$1315, "&lt;=" &amp; EG$1, DataRegularSeason20242025!$E$3:$E$1315, $A13)</f>
        <v>55</v>
      </c>
      <c r="EH13">
        <f>SUMIFS(DataRegularSeason20242025!$AA$3:$AA$1315,DataRegularSeason20242025!$B$3:$B$1315, "&lt;=" &amp; EH$1, DataRegularSeason20242025!$D$3:$D$1315, $A13)+SUMIFS(DataRegularSeason20242025!$AB$3:$AB$1315,DataRegularSeason20242025!$B$3:$B$1315, "&lt;=" &amp; EH$1, DataRegularSeason20242025!$E$3:$E$1315, $A13)</f>
        <v>55</v>
      </c>
      <c r="EI13">
        <f>SUMIFS(DataRegularSeason20242025!$AA$3:$AA$1315,DataRegularSeason20242025!$B$3:$B$1315, "&lt;=" &amp; EI$1, DataRegularSeason20242025!$D$3:$D$1315, $A13)+SUMIFS(DataRegularSeason20242025!$AB$3:$AB$1315,DataRegularSeason20242025!$B$3:$B$1315, "&lt;=" &amp; EI$1, DataRegularSeason20242025!$E$3:$E$1315, $A13)</f>
        <v>55</v>
      </c>
      <c r="EJ13">
        <f>SUMIFS(DataRegularSeason20242025!$AA$3:$AA$1315,DataRegularSeason20242025!$B$3:$B$1315, "&lt;=" &amp; EJ$1, DataRegularSeason20242025!$D$3:$D$1315, $A13)+SUMIFS(DataRegularSeason20242025!$AB$3:$AB$1315,DataRegularSeason20242025!$B$3:$B$1315, "&lt;=" &amp; EJ$1, DataRegularSeason20242025!$E$3:$E$1315, $A13)</f>
        <v>55</v>
      </c>
      <c r="EK13">
        <f>SUMIFS(DataRegularSeason20242025!$AA$3:$AA$1315,DataRegularSeason20242025!$B$3:$B$1315, "&lt;=" &amp; EK$1, DataRegularSeason20242025!$D$3:$D$1315, $A13)+SUMIFS(DataRegularSeason20242025!$AB$3:$AB$1315,DataRegularSeason20242025!$B$3:$B$1315, "&lt;=" &amp; EK$1, DataRegularSeason20242025!$E$3:$E$1315, $A13)</f>
        <v>55</v>
      </c>
      <c r="EL13">
        <f>SUMIFS(DataRegularSeason20242025!$AA$3:$AA$1315,DataRegularSeason20242025!$B$3:$B$1315, "&lt;=" &amp; EL$1, DataRegularSeason20242025!$D$3:$D$1315, $A13)+SUMIFS(DataRegularSeason20242025!$AB$3:$AB$1315,DataRegularSeason20242025!$B$3:$B$1315, "&lt;=" &amp; EL$1, DataRegularSeason20242025!$E$3:$E$1315, $A13)</f>
        <v>55</v>
      </c>
      <c r="EM13">
        <f>SUMIFS(DataRegularSeason20242025!$AA$3:$AA$1315,DataRegularSeason20242025!$B$3:$B$1315, "&lt;=" &amp; EM$1, DataRegularSeason20242025!$D$3:$D$1315, $A13)+SUMIFS(DataRegularSeason20242025!$AB$3:$AB$1315,DataRegularSeason20242025!$B$3:$B$1315, "&lt;=" &amp; EM$1, DataRegularSeason20242025!$E$3:$E$1315, $A13)</f>
        <v>55</v>
      </c>
      <c r="EN13">
        <f>SUMIFS(DataRegularSeason20242025!$AA$3:$AA$1315,DataRegularSeason20242025!$B$3:$B$1315, "&lt;=" &amp; EN$1, DataRegularSeason20242025!$D$3:$D$1315, $A13)+SUMIFS(DataRegularSeason20242025!$AB$3:$AB$1315,DataRegularSeason20242025!$B$3:$B$1315, "&lt;=" &amp; EN$1, DataRegularSeason20242025!$E$3:$E$1315, $A13)</f>
        <v>55</v>
      </c>
      <c r="EO13">
        <f>SUMIFS(DataRegularSeason20242025!$AA$3:$AA$1315,DataRegularSeason20242025!$B$3:$B$1315, "&lt;=" &amp; EO$1, DataRegularSeason20242025!$D$3:$D$1315, $A13)+SUMIFS(DataRegularSeason20242025!$AB$3:$AB$1315,DataRegularSeason20242025!$B$3:$B$1315, "&lt;=" &amp; EO$1, DataRegularSeason20242025!$E$3:$E$1315, $A13)</f>
        <v>55</v>
      </c>
      <c r="EP13">
        <f>SUMIFS(DataRegularSeason20242025!$AA$3:$AA$1315,DataRegularSeason20242025!$B$3:$B$1315, "&lt;=" &amp; EP$1, DataRegularSeason20242025!$D$3:$D$1315, $A13)+SUMIFS(DataRegularSeason20242025!$AB$3:$AB$1315,DataRegularSeason20242025!$B$3:$B$1315, "&lt;=" &amp; EP$1, DataRegularSeason20242025!$E$3:$E$1315, $A13)</f>
        <v>55</v>
      </c>
      <c r="EQ13">
        <f>SUMIFS(DataRegularSeason20242025!$AA$3:$AA$1315,DataRegularSeason20242025!$B$3:$B$1315, "&lt;=" &amp; EQ$1, DataRegularSeason20242025!$D$3:$D$1315, $A13)+SUMIFS(DataRegularSeason20242025!$AB$3:$AB$1315,DataRegularSeason20242025!$B$3:$B$1315, "&lt;=" &amp; EQ$1, DataRegularSeason20242025!$E$3:$E$1315, $A13)</f>
        <v>55</v>
      </c>
      <c r="ER13">
        <f>SUMIFS(DataRegularSeason20242025!$AA$3:$AA$1315,DataRegularSeason20242025!$B$3:$B$1315, "&lt;=" &amp; ER$1, DataRegularSeason20242025!$D$3:$D$1315, $A13)+SUMIFS(DataRegularSeason20242025!$AB$3:$AB$1315,DataRegularSeason20242025!$B$3:$B$1315, "&lt;=" &amp; ER$1, DataRegularSeason20242025!$E$3:$E$1315, $A13)</f>
        <v>55</v>
      </c>
      <c r="ES13">
        <f>SUMIFS(DataRegularSeason20242025!$AA$3:$AA$1315,DataRegularSeason20242025!$B$3:$B$1315, "&lt;=" &amp; ES$1, DataRegularSeason20242025!$D$3:$D$1315, $A13)+SUMIFS(DataRegularSeason20242025!$AB$3:$AB$1315,DataRegularSeason20242025!$B$3:$B$1315, "&lt;=" &amp; ES$1, DataRegularSeason20242025!$E$3:$E$1315, $A13)</f>
        <v>55</v>
      </c>
      <c r="ET13">
        <f>SUMIFS(DataRegularSeason20242025!$AA$3:$AA$1315,DataRegularSeason20242025!$B$3:$B$1315, "&lt;=" &amp; ET$1, DataRegularSeason20242025!$D$3:$D$1315, $A13)+SUMIFS(DataRegularSeason20242025!$AB$3:$AB$1315,DataRegularSeason20242025!$B$3:$B$1315, "&lt;=" &amp; ET$1, DataRegularSeason20242025!$E$3:$E$1315, $A13)</f>
        <v>55</v>
      </c>
      <c r="EU13">
        <f>SUMIFS(DataRegularSeason20242025!$AA$3:$AA$1315,DataRegularSeason20242025!$B$3:$B$1315, "&lt;=" &amp; EU$1, DataRegularSeason20242025!$D$3:$D$1315, $A13)+SUMIFS(DataRegularSeason20242025!$AB$3:$AB$1315,DataRegularSeason20242025!$B$3:$B$1315, "&lt;=" &amp; EU$1, DataRegularSeason20242025!$E$3:$E$1315, $A13)</f>
        <v>55</v>
      </c>
      <c r="EV13">
        <f>SUMIFS(DataRegularSeason20242025!$AA$3:$AA$1315,DataRegularSeason20242025!$B$3:$B$1315, "&lt;=" &amp; EV$1, DataRegularSeason20242025!$D$3:$D$1315, $A13)+SUMIFS(DataRegularSeason20242025!$AB$3:$AB$1315,DataRegularSeason20242025!$B$3:$B$1315, "&lt;=" &amp; EV$1, DataRegularSeason20242025!$E$3:$E$1315, $A13)</f>
        <v>55</v>
      </c>
      <c r="EW13">
        <f>SUMIFS(DataRegularSeason20242025!$AA$3:$AA$1315,DataRegularSeason20242025!$B$3:$B$1315, "&lt;=" &amp; EW$1, DataRegularSeason20242025!$D$3:$D$1315, $A13)+SUMIFS(DataRegularSeason20242025!$AB$3:$AB$1315,DataRegularSeason20242025!$B$3:$B$1315, "&lt;=" &amp; EW$1, DataRegularSeason20242025!$E$3:$E$1315, $A13)</f>
        <v>55</v>
      </c>
      <c r="EX13">
        <f>SUMIFS(DataRegularSeason20242025!$AA$3:$AA$1315,DataRegularSeason20242025!$B$3:$B$1315, "&lt;=" &amp; EX$1, DataRegularSeason20242025!$D$3:$D$1315, $A13)+SUMIFS(DataRegularSeason20242025!$AB$3:$AB$1315,DataRegularSeason20242025!$B$3:$B$1315, "&lt;=" &amp; EX$1, DataRegularSeason20242025!$E$3:$E$1315, $A13)</f>
        <v>55</v>
      </c>
      <c r="EY13">
        <f>SUMIFS(DataRegularSeason20242025!$AA$3:$AA$1315,DataRegularSeason20242025!$B$3:$B$1315, "&lt;=" &amp; EY$1, DataRegularSeason20242025!$D$3:$D$1315, $A13)+SUMIFS(DataRegularSeason20242025!$AB$3:$AB$1315,DataRegularSeason20242025!$B$3:$B$1315, "&lt;=" &amp; EY$1, DataRegularSeason20242025!$E$3:$E$1315, $A13)</f>
        <v>55</v>
      </c>
      <c r="EZ13">
        <f>SUMIFS(DataRegularSeason20242025!$AA$3:$AA$1315,DataRegularSeason20242025!$B$3:$B$1315, "&lt;=" &amp; EZ$1, DataRegularSeason20242025!$D$3:$D$1315, $A13)+SUMIFS(DataRegularSeason20242025!$AB$3:$AB$1315,DataRegularSeason20242025!$B$3:$B$1315, "&lt;=" &amp; EZ$1, DataRegularSeason20242025!$E$3:$E$1315, $A13)</f>
        <v>55</v>
      </c>
      <c r="FA13">
        <f>SUMIFS(DataRegularSeason20242025!$AA$3:$AA$1315,DataRegularSeason20242025!$B$3:$B$1315, "&lt;=" &amp; FA$1, DataRegularSeason20242025!$D$3:$D$1315, $A13)+SUMIFS(DataRegularSeason20242025!$AB$3:$AB$1315,DataRegularSeason20242025!$B$3:$B$1315, "&lt;=" &amp; FA$1, DataRegularSeason20242025!$E$3:$E$1315, $A13)</f>
        <v>55</v>
      </c>
      <c r="FB13">
        <f>SUMIFS(DataRegularSeason20242025!$AA$3:$AA$1315,DataRegularSeason20242025!$B$3:$B$1315, "&lt;=" &amp; FB$1, DataRegularSeason20242025!$D$3:$D$1315, $A13)+SUMIFS(DataRegularSeason20242025!$AB$3:$AB$1315,DataRegularSeason20242025!$B$3:$B$1315, "&lt;=" &amp; FB$1, DataRegularSeason20242025!$E$3:$E$1315, $A13)</f>
        <v>55</v>
      </c>
      <c r="FC13">
        <f>SUMIFS(DataRegularSeason20242025!$AA$3:$AA$1315,DataRegularSeason20242025!$B$3:$B$1315, "&lt;=" &amp; FC$1, DataRegularSeason20242025!$D$3:$D$1315, $A13)+SUMIFS(DataRegularSeason20242025!$AB$3:$AB$1315,DataRegularSeason20242025!$B$3:$B$1315, "&lt;=" &amp; FC$1, DataRegularSeason20242025!$E$3:$E$1315, $A13)</f>
        <v>55</v>
      </c>
      <c r="FD13">
        <f>SUMIFS(DataRegularSeason20242025!$AA$3:$AA$1315,DataRegularSeason20242025!$B$3:$B$1315, "&lt;=" &amp; FD$1, DataRegularSeason20242025!$D$3:$D$1315, $A13)+SUMIFS(DataRegularSeason20242025!$AB$3:$AB$1315,DataRegularSeason20242025!$B$3:$B$1315, "&lt;=" &amp; FD$1, DataRegularSeason20242025!$E$3:$E$1315, $A13)</f>
        <v>55</v>
      </c>
      <c r="FE13">
        <f>SUMIFS(DataRegularSeason20242025!$AA$3:$AA$1315,DataRegularSeason20242025!$B$3:$B$1315, "&lt;=" &amp; FE$1, DataRegularSeason20242025!$D$3:$D$1315, $A13)+SUMIFS(DataRegularSeason20242025!$AB$3:$AB$1315,DataRegularSeason20242025!$B$3:$B$1315, "&lt;=" &amp; FE$1, DataRegularSeason20242025!$E$3:$E$1315, $A13)</f>
        <v>55</v>
      </c>
      <c r="FF13">
        <f>SUMIFS(DataRegularSeason20242025!$AA$3:$AA$1315,DataRegularSeason20242025!$B$3:$B$1315, "&lt;=" &amp; FF$1, DataRegularSeason20242025!$D$3:$D$1315, $A13)+SUMIFS(DataRegularSeason20242025!$AB$3:$AB$1315,DataRegularSeason20242025!$B$3:$B$1315, "&lt;=" &amp; FF$1, DataRegularSeason20242025!$E$3:$E$1315, $A13)</f>
        <v>55</v>
      </c>
      <c r="FG13">
        <f>SUMIFS(DataRegularSeason20242025!$AA$3:$AA$1315,DataRegularSeason20242025!$B$3:$B$1315, "&lt;=" &amp; FG$1, DataRegularSeason20242025!$D$3:$D$1315, $A13)+SUMIFS(DataRegularSeason20242025!$AB$3:$AB$1315,DataRegularSeason20242025!$B$3:$B$1315, "&lt;=" &amp; FG$1, DataRegularSeason20242025!$E$3:$E$1315, $A13)</f>
        <v>55</v>
      </c>
      <c r="FH13">
        <f>SUMIFS(DataRegularSeason20242025!$AA$3:$AA$1315,DataRegularSeason20242025!$B$3:$B$1315, "&lt;=" &amp; FH$1, DataRegularSeason20242025!$D$3:$D$1315, $A13)+SUMIFS(DataRegularSeason20242025!$AB$3:$AB$1315,DataRegularSeason20242025!$B$3:$B$1315, "&lt;=" &amp; FH$1, DataRegularSeason20242025!$E$3:$E$1315, $A13)</f>
        <v>55</v>
      </c>
      <c r="FI13">
        <f>SUMIFS(DataRegularSeason20242025!$AA$3:$AA$1315,DataRegularSeason20242025!$B$3:$B$1315, "&lt;=" &amp; FI$1, DataRegularSeason20242025!$D$3:$D$1315, $A13)+SUMIFS(DataRegularSeason20242025!$AB$3:$AB$1315,DataRegularSeason20242025!$B$3:$B$1315, "&lt;=" &amp; FI$1, DataRegularSeason20242025!$E$3:$E$1315, $A13)</f>
        <v>55</v>
      </c>
      <c r="FJ13">
        <f>SUMIFS(DataRegularSeason20242025!$AA$3:$AA$1315,DataRegularSeason20242025!$B$3:$B$1315, "&lt;=" &amp; FJ$1, DataRegularSeason20242025!$D$3:$D$1315, $A13)+SUMIFS(DataRegularSeason20242025!$AB$3:$AB$1315,DataRegularSeason20242025!$B$3:$B$1315, "&lt;=" &amp; FJ$1, DataRegularSeason20242025!$E$3:$E$1315, $A13)</f>
        <v>55</v>
      </c>
      <c r="FK13">
        <f>SUMIFS(DataRegularSeason20242025!$AA$3:$AA$1315,DataRegularSeason20242025!$B$3:$B$1315, "&lt;=" &amp; FK$1, DataRegularSeason20242025!$D$3:$D$1315, $A13)+SUMIFS(DataRegularSeason20242025!$AB$3:$AB$1315,DataRegularSeason20242025!$B$3:$B$1315, "&lt;=" &amp; FK$1, DataRegularSeason20242025!$E$3:$E$1315, $A13)</f>
        <v>55</v>
      </c>
      <c r="FL13">
        <f>SUMIFS(DataRegularSeason20242025!$AA$3:$AA$1315,DataRegularSeason20242025!$B$3:$B$1315, "&lt;=" &amp; FL$1, DataRegularSeason20242025!$D$3:$D$1315, $A13)+SUMIFS(DataRegularSeason20242025!$AB$3:$AB$1315,DataRegularSeason20242025!$B$3:$B$1315, "&lt;=" &amp; FL$1, DataRegularSeason20242025!$E$3:$E$1315, $A13)</f>
        <v>55</v>
      </c>
      <c r="FM13">
        <f>SUMIFS(DataRegularSeason20242025!$AA$3:$AA$1315,DataRegularSeason20242025!$B$3:$B$1315, "&lt;=" &amp; FM$1, DataRegularSeason20242025!$D$3:$D$1315, $A13)+SUMIFS(DataRegularSeason20242025!$AB$3:$AB$1315,DataRegularSeason20242025!$B$3:$B$1315, "&lt;=" &amp; FM$1, DataRegularSeason20242025!$E$3:$E$1315, $A13)</f>
        <v>55</v>
      </c>
      <c r="FN13">
        <f>SUMIFS(DataRegularSeason20242025!$AA$3:$AA$1315,DataRegularSeason20242025!$B$3:$B$1315, "&lt;=" &amp; FN$1, DataRegularSeason20242025!$D$3:$D$1315, $A13)+SUMIFS(DataRegularSeason20242025!$AB$3:$AB$1315,DataRegularSeason20242025!$B$3:$B$1315, "&lt;=" &amp; FN$1, DataRegularSeason20242025!$E$3:$E$1315, $A13)</f>
        <v>55</v>
      </c>
      <c r="FO13">
        <f>SUMIFS(DataRegularSeason20242025!$AA$3:$AA$1315,DataRegularSeason20242025!$B$3:$B$1315, "&lt;=" &amp; FO$1, DataRegularSeason20242025!$D$3:$D$1315, $A13)+SUMIFS(DataRegularSeason20242025!$AB$3:$AB$1315,DataRegularSeason20242025!$B$3:$B$1315, "&lt;=" &amp; FO$1, DataRegularSeason20242025!$E$3:$E$1315, $A13)</f>
        <v>55</v>
      </c>
      <c r="FP13">
        <f>SUMIFS(DataRegularSeason20242025!$AA$3:$AA$1315,DataRegularSeason20242025!$B$3:$B$1315, "&lt;=" &amp; FP$1, DataRegularSeason20242025!$D$3:$D$1315, $A13)+SUMIFS(DataRegularSeason20242025!$AB$3:$AB$1315,DataRegularSeason20242025!$B$3:$B$1315, "&lt;=" &amp; FP$1, DataRegularSeason20242025!$E$3:$E$1315, $A13)</f>
        <v>55</v>
      </c>
      <c r="FQ13">
        <f>SUMIFS(DataRegularSeason20242025!$AA$3:$AA$1315,DataRegularSeason20242025!$B$3:$B$1315, "&lt;=" &amp; FQ$1, DataRegularSeason20242025!$D$3:$D$1315, $A13)+SUMIFS(DataRegularSeason20242025!$AB$3:$AB$1315,DataRegularSeason20242025!$B$3:$B$1315, "&lt;=" &amp; FQ$1, DataRegularSeason20242025!$E$3:$E$1315, $A13)</f>
        <v>55</v>
      </c>
      <c r="FR13">
        <f>SUMIFS(DataRegularSeason20242025!$AA$3:$AA$1315,DataRegularSeason20242025!$B$3:$B$1315, "&lt;=" &amp; FR$1, DataRegularSeason20242025!$D$3:$D$1315, $A13)+SUMIFS(DataRegularSeason20242025!$AB$3:$AB$1315,DataRegularSeason20242025!$B$3:$B$1315, "&lt;=" &amp; FR$1, DataRegularSeason20242025!$E$3:$E$1315, $A13)</f>
        <v>55</v>
      </c>
      <c r="FS13">
        <f>SUMIFS(DataRegularSeason20242025!$AA$3:$AA$1315,DataRegularSeason20242025!$B$3:$B$1315, "&lt;=" &amp; FS$1, DataRegularSeason20242025!$D$3:$D$1315, $A13)+SUMIFS(DataRegularSeason20242025!$AB$3:$AB$1315,DataRegularSeason20242025!$B$3:$B$1315, "&lt;=" &amp; FS$1, DataRegularSeason20242025!$E$3:$E$1315, $A13)</f>
        <v>55</v>
      </c>
      <c r="FT13">
        <f>SUMIFS(DataRegularSeason20242025!$AA$3:$AA$1315,DataRegularSeason20242025!$B$3:$B$1315, "&lt;=" &amp; FT$1, DataRegularSeason20242025!$D$3:$D$1315, $A13)+SUMIFS(DataRegularSeason20242025!$AB$3:$AB$1315,DataRegularSeason20242025!$B$3:$B$1315, "&lt;=" &amp; FT$1, DataRegularSeason20242025!$E$3:$E$1315, $A13)</f>
        <v>55</v>
      </c>
      <c r="FU13">
        <f>SUMIFS(DataRegularSeason20242025!$AA$3:$AA$1315,DataRegularSeason20242025!$B$3:$B$1315, "&lt;=" &amp; FU$1, DataRegularSeason20242025!$D$3:$D$1315, $A13)+SUMIFS(DataRegularSeason20242025!$AB$3:$AB$1315,DataRegularSeason20242025!$B$3:$B$1315, "&lt;=" &amp; FU$1, DataRegularSeason20242025!$E$3:$E$1315, $A13)</f>
        <v>55</v>
      </c>
      <c r="FV13">
        <f>SUMIFS(DataRegularSeason20242025!$AA$3:$AA$1315,DataRegularSeason20242025!$B$3:$B$1315, "&lt;=" &amp; FV$1, DataRegularSeason20242025!$D$3:$D$1315, $A13)+SUMIFS(DataRegularSeason20242025!$AB$3:$AB$1315,DataRegularSeason20242025!$B$3:$B$1315, "&lt;=" &amp; FV$1, DataRegularSeason20242025!$E$3:$E$1315, $A13)</f>
        <v>55</v>
      </c>
      <c r="FW13">
        <f>SUMIFS(DataRegularSeason20242025!$AA$3:$AA$1315,DataRegularSeason20242025!$B$3:$B$1315, "&lt;=" &amp; FW$1, DataRegularSeason20242025!$D$3:$D$1315, $A13)+SUMIFS(DataRegularSeason20242025!$AB$3:$AB$1315,DataRegularSeason20242025!$B$3:$B$1315, "&lt;=" &amp; FW$1, DataRegularSeason20242025!$E$3:$E$1315, $A13)</f>
        <v>55</v>
      </c>
      <c r="FX13">
        <f>SUMIFS(DataRegularSeason20242025!$AA$3:$AA$1315,DataRegularSeason20242025!$B$3:$B$1315, "&lt;=" &amp; FX$1, DataRegularSeason20242025!$D$3:$D$1315, $A13)+SUMIFS(DataRegularSeason20242025!$AB$3:$AB$1315,DataRegularSeason20242025!$B$3:$B$1315, "&lt;=" &amp; FX$1, DataRegularSeason20242025!$E$3:$E$1315, $A13)</f>
        <v>55</v>
      </c>
      <c r="FY13">
        <f>SUMIFS(DataRegularSeason20242025!$AA$3:$AA$1315,DataRegularSeason20242025!$B$3:$B$1315, "&lt;=" &amp; FY$1, DataRegularSeason20242025!$D$3:$D$1315, $A13)+SUMIFS(DataRegularSeason20242025!$AB$3:$AB$1315,DataRegularSeason20242025!$B$3:$B$1315, "&lt;=" &amp; FY$1, DataRegularSeason20242025!$E$3:$E$1315, $A13)</f>
        <v>55</v>
      </c>
      <c r="FZ13">
        <f>SUMIFS(DataRegularSeason20242025!$AA$3:$AA$1315,DataRegularSeason20242025!$B$3:$B$1315, "&lt;=" &amp; FZ$1, DataRegularSeason20242025!$D$3:$D$1315, $A13)+SUMIFS(DataRegularSeason20242025!$AB$3:$AB$1315,DataRegularSeason20242025!$B$3:$B$1315, "&lt;=" &amp; FZ$1, DataRegularSeason20242025!$E$3:$E$1315, $A13)</f>
        <v>55</v>
      </c>
      <c r="GA13">
        <f>SUMIFS(DataRegularSeason20242025!$AA$3:$AA$1315,DataRegularSeason20242025!$B$3:$B$1315, "&lt;=" &amp; GA$1, DataRegularSeason20242025!$D$3:$D$1315, $A13)+SUMIFS(DataRegularSeason20242025!$AB$3:$AB$1315,DataRegularSeason20242025!$B$3:$B$1315, "&lt;=" &amp; GA$1, DataRegularSeason20242025!$E$3:$E$1315, $A13)</f>
        <v>55</v>
      </c>
      <c r="GB13">
        <f>SUMIFS(DataRegularSeason20242025!$AA$3:$AA$1315,DataRegularSeason20242025!$B$3:$B$1315, "&lt;=" &amp; GB$1, DataRegularSeason20242025!$D$3:$D$1315, $A13)+SUMIFS(DataRegularSeason20242025!$AB$3:$AB$1315,DataRegularSeason20242025!$B$3:$B$1315, "&lt;=" &amp; GB$1, DataRegularSeason20242025!$E$3:$E$1315, $A13)</f>
        <v>55</v>
      </c>
      <c r="GC13">
        <f>SUMIFS(DataRegularSeason20242025!$AA$3:$AA$1315,DataRegularSeason20242025!$B$3:$B$1315, "&lt;=" &amp; GC$1, DataRegularSeason20242025!$D$3:$D$1315, $A13)+SUMIFS(DataRegularSeason20242025!$AB$3:$AB$1315,DataRegularSeason20242025!$B$3:$B$1315, "&lt;=" &amp; GC$1, DataRegularSeason20242025!$E$3:$E$1315, $A13)</f>
        <v>55</v>
      </c>
      <c r="GD13">
        <f>SUMIFS(DataRegularSeason20242025!$AA$3:$AA$1315,DataRegularSeason20242025!$B$3:$B$1315, "&lt;=" &amp; GD$1, DataRegularSeason20242025!$D$3:$D$1315, $A13)+SUMIFS(DataRegularSeason20242025!$AB$3:$AB$1315,DataRegularSeason20242025!$B$3:$B$1315, "&lt;=" &amp; GD$1, DataRegularSeason20242025!$E$3:$E$1315, $A13)</f>
        <v>55</v>
      </c>
      <c r="GE13">
        <f>SUMIFS(DataRegularSeason20242025!$AA$3:$AA$1315,DataRegularSeason20242025!$B$3:$B$1315, "&lt;=" &amp; GE$1, DataRegularSeason20242025!$D$3:$D$1315, $A13)+SUMIFS(DataRegularSeason20242025!$AB$3:$AB$1315,DataRegularSeason20242025!$B$3:$B$1315, "&lt;=" &amp; GE$1, DataRegularSeason20242025!$E$3:$E$1315, $A13)</f>
        <v>55</v>
      </c>
      <c r="GF13">
        <f>SUMIFS(DataRegularSeason20242025!$AA$3:$AA$1315,DataRegularSeason20242025!$B$3:$B$1315, "&lt;=" &amp; GF$1, DataRegularSeason20242025!$D$3:$D$1315, $A13)+SUMIFS(DataRegularSeason20242025!$AB$3:$AB$1315,DataRegularSeason20242025!$B$3:$B$1315, "&lt;=" &amp; GF$1, DataRegularSeason20242025!$E$3:$E$1315, $A13)</f>
        <v>55</v>
      </c>
      <c r="GG13">
        <f>SUMIFS(DataRegularSeason20242025!$AA$3:$AA$1315,DataRegularSeason20242025!$B$3:$B$1315, "&lt;=" &amp; GG$1, DataRegularSeason20242025!$D$3:$D$1315, $A13)+SUMIFS(DataRegularSeason20242025!$AB$3:$AB$1315,DataRegularSeason20242025!$B$3:$B$1315, "&lt;=" &amp; GG$1, DataRegularSeason20242025!$E$3:$E$1315, $A13)</f>
        <v>55</v>
      </c>
      <c r="GH13">
        <f>SUMIFS(DataRegularSeason20242025!$AA$3:$AA$1315,DataRegularSeason20242025!$B$3:$B$1315, "&lt;=" &amp; GH$1, DataRegularSeason20242025!$D$3:$D$1315, $A13)+SUMIFS(DataRegularSeason20242025!$AB$3:$AB$1315,DataRegularSeason20242025!$B$3:$B$1315, "&lt;=" &amp; GH$1, DataRegularSeason20242025!$E$3:$E$1315, $A13)</f>
        <v>55</v>
      </c>
      <c r="GI13">
        <f>SUMIFS(DataRegularSeason20242025!$AA$3:$AA$1315,DataRegularSeason20242025!$B$3:$B$1315, "&lt;=" &amp; GI$1, DataRegularSeason20242025!$D$3:$D$1315, $A13)+SUMIFS(DataRegularSeason20242025!$AB$3:$AB$1315,DataRegularSeason20242025!$B$3:$B$1315, "&lt;=" &amp; GI$1, DataRegularSeason20242025!$E$3:$E$1315, $A13)</f>
        <v>55</v>
      </c>
      <c r="GJ13">
        <f>SUMIFS(DataRegularSeason20242025!$AA$3:$AA$1315,DataRegularSeason20242025!$B$3:$B$1315, "&lt;=" &amp; GJ$1, DataRegularSeason20242025!$D$3:$D$1315, $A13)+SUMIFS(DataRegularSeason20242025!$AB$3:$AB$1315,DataRegularSeason20242025!$B$3:$B$1315, "&lt;=" &amp; GJ$1, DataRegularSeason20242025!$E$3:$E$1315, $A13)</f>
        <v>55</v>
      </c>
      <c r="GK13">
        <f>SUMIFS(DataRegularSeason20242025!$AA$3:$AA$1315,DataRegularSeason20242025!$B$3:$B$1315, "&lt;=" &amp; GK$1, DataRegularSeason20242025!$D$3:$D$1315, $A13)+SUMIFS(DataRegularSeason20242025!$AB$3:$AB$1315,DataRegularSeason20242025!$B$3:$B$1315, "&lt;=" &amp; GK$1, DataRegularSeason20242025!$E$3:$E$1315, $A13)</f>
        <v>55</v>
      </c>
      <c r="GL13">
        <f>SUMIFS(DataRegularSeason20242025!$AA$3:$AA$1315,DataRegularSeason20242025!$B$3:$B$1315, "&lt;=" &amp; GL$1, DataRegularSeason20242025!$D$3:$D$1315, $A13)+SUMIFS(DataRegularSeason20242025!$AB$3:$AB$1315,DataRegularSeason20242025!$B$3:$B$1315, "&lt;=" &amp; GL$1, DataRegularSeason20242025!$E$3:$E$1315, $A13)</f>
        <v>55</v>
      </c>
      <c r="GM13">
        <f>SUMIFS(DataRegularSeason20242025!$AA$3:$AA$1315,DataRegularSeason20242025!$B$3:$B$1315, "&lt;=" &amp; GM$1, DataRegularSeason20242025!$D$3:$D$1315, $A13)+SUMIFS(DataRegularSeason20242025!$AB$3:$AB$1315,DataRegularSeason20242025!$B$3:$B$1315, "&lt;=" &amp; GM$1, DataRegularSeason20242025!$E$3:$E$1315, $A13)</f>
        <v>55</v>
      </c>
      <c r="GN13">
        <f>SUMIFS(DataRegularSeason20242025!$AA$3:$AA$1315,DataRegularSeason20242025!$B$3:$B$1315, "&lt;=" &amp; GN$1, DataRegularSeason20242025!$D$3:$D$1315, $A13)+SUMIFS(DataRegularSeason20242025!$AB$3:$AB$1315,DataRegularSeason20242025!$B$3:$B$1315, "&lt;=" &amp; GN$1, DataRegularSeason20242025!$E$3:$E$1315, $A13)</f>
        <v>55</v>
      </c>
      <c r="GO13">
        <f>SUMIFS(DataRegularSeason20242025!$AA$3:$AA$1315,DataRegularSeason20242025!$B$3:$B$1315, "&lt;=" &amp; GO$1, DataRegularSeason20242025!$D$3:$D$1315, $A13)+SUMIFS(DataRegularSeason20242025!$AB$3:$AB$1315,DataRegularSeason20242025!$B$3:$B$1315, "&lt;=" &amp; GO$1, DataRegularSeason20242025!$E$3:$E$1315, $A13)</f>
        <v>55</v>
      </c>
      <c r="GP13">
        <f>SUMIFS(DataRegularSeason20242025!$AA$3:$AA$1315,DataRegularSeason20242025!$B$3:$B$1315, "&lt;=" &amp; GP$1, DataRegularSeason20242025!$D$3:$D$1315, $A13)+SUMIFS(DataRegularSeason20242025!$AB$3:$AB$1315,DataRegularSeason20242025!$B$3:$B$1315, "&lt;=" &amp; GP$1, DataRegularSeason20242025!$E$3:$E$1315, $A13)</f>
        <v>55</v>
      </c>
      <c r="GQ13">
        <f>SUMIFS(DataRegularSeason20242025!$AA$3:$AA$1315,DataRegularSeason20242025!$B$3:$B$1315, "&lt;=" &amp; GQ$1, DataRegularSeason20242025!$D$3:$D$1315, $A13)+SUMIFS(DataRegularSeason20242025!$AB$3:$AB$1315,DataRegularSeason20242025!$B$3:$B$1315, "&lt;=" &amp; GQ$1, DataRegularSeason20242025!$E$3:$E$1315, $A13)</f>
        <v>55</v>
      </c>
      <c r="GR13">
        <f>SUMIFS(DataRegularSeason20242025!$AA$3:$AA$1315,DataRegularSeason20242025!$B$3:$B$1315, "&lt;=" &amp; GR$1, DataRegularSeason20242025!$D$3:$D$1315, $A13)+SUMIFS(DataRegularSeason20242025!$AB$3:$AB$1315,DataRegularSeason20242025!$B$3:$B$1315, "&lt;=" &amp; GR$1, DataRegularSeason20242025!$E$3:$E$1315, $A13)</f>
        <v>55</v>
      </c>
      <c r="GS13">
        <f>SUMIFS(DataRegularSeason20242025!$AA$3:$AA$1315,DataRegularSeason20242025!$B$3:$B$1315, "&lt;=" &amp; GS$1, DataRegularSeason20242025!$D$3:$D$1315, $A13)+SUMIFS(DataRegularSeason20242025!$AB$3:$AB$1315,DataRegularSeason20242025!$B$3:$B$1315, "&lt;=" &amp; GS$1, DataRegularSeason20242025!$E$3:$E$1315, $A13)</f>
        <v>55</v>
      </c>
      <c r="GT13">
        <f>SUMIFS(DataRegularSeason20242025!$AA$3:$AA$1315,DataRegularSeason20242025!$B$3:$B$1315, "&lt;=" &amp; GT$1, DataRegularSeason20242025!$D$3:$D$1315, $A13)+SUMIFS(DataRegularSeason20242025!$AB$3:$AB$1315,DataRegularSeason20242025!$B$3:$B$1315, "&lt;=" &amp; GT$1, DataRegularSeason20242025!$E$3:$E$1315, $A13)</f>
        <v>55</v>
      </c>
      <c r="GU13">
        <f>SUMIFS(DataRegularSeason20242025!$AA$3:$AA$1315,DataRegularSeason20242025!$B$3:$B$1315, "&lt;=" &amp; GU$1, DataRegularSeason20242025!$D$3:$D$1315, $A13)+SUMIFS(DataRegularSeason20242025!$AB$3:$AB$1315,DataRegularSeason20242025!$B$3:$B$1315, "&lt;=" &amp; GU$1, DataRegularSeason20242025!$E$3:$E$1315, $A13)</f>
        <v>55</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52</v>
      </c>
      <c r="DW14">
        <f>SUMIFS(DataRegularSeason20242025!$AA$3:$AA$1315,DataRegularSeason20242025!$B$3:$B$1315, "&lt;=" &amp; DW$1, DataRegularSeason20242025!$D$3:$D$1315, $A14)+SUMIFS(DataRegularSeason20242025!$AB$3:$AB$1315,DataRegularSeason20242025!$B$3:$B$1315, "&lt;=" &amp; DW$1, DataRegularSeason20242025!$E$3:$E$1315, $A14)</f>
        <v>52</v>
      </c>
      <c r="DX14">
        <f>SUMIFS(DataRegularSeason20242025!$AA$3:$AA$1315,DataRegularSeason20242025!$B$3:$B$1315, "&lt;=" &amp; DX$1, DataRegularSeason20242025!$D$3:$D$1315, $A14)+SUMIFS(DataRegularSeason20242025!$AB$3:$AB$1315,DataRegularSeason20242025!$B$3:$B$1315, "&lt;=" &amp; DX$1, DataRegularSeason20242025!$E$3:$E$1315, $A14)</f>
        <v>52</v>
      </c>
      <c r="DY14">
        <f>SUMIFS(DataRegularSeason20242025!$AA$3:$AA$1315,DataRegularSeason20242025!$B$3:$B$1315, "&lt;=" &amp; DY$1, DataRegularSeason20242025!$D$3:$D$1315, $A14)+SUMIFS(DataRegularSeason20242025!$AB$3:$AB$1315,DataRegularSeason20242025!$B$3:$B$1315, "&lt;=" &amp; DY$1, DataRegularSeason20242025!$E$3:$E$1315, $A14)</f>
        <v>52</v>
      </c>
      <c r="DZ14">
        <f>SUMIFS(DataRegularSeason20242025!$AA$3:$AA$1315,DataRegularSeason20242025!$B$3:$B$1315, "&lt;=" &amp; DZ$1, DataRegularSeason20242025!$D$3:$D$1315, $A14)+SUMIFS(DataRegularSeason20242025!$AB$3:$AB$1315,DataRegularSeason20242025!$B$3:$B$1315, "&lt;=" &amp; DZ$1, DataRegularSeason20242025!$E$3:$E$1315, $A14)</f>
        <v>52</v>
      </c>
      <c r="EA14">
        <f>SUMIFS(DataRegularSeason20242025!$AA$3:$AA$1315,DataRegularSeason20242025!$B$3:$B$1315, "&lt;=" &amp; EA$1, DataRegularSeason20242025!$D$3:$D$1315, $A14)+SUMIFS(DataRegularSeason20242025!$AB$3:$AB$1315,DataRegularSeason20242025!$B$3:$B$1315, "&lt;=" &amp; EA$1, DataRegularSeason20242025!$E$3:$E$1315, $A14)</f>
        <v>52</v>
      </c>
      <c r="EB14">
        <f>SUMIFS(DataRegularSeason20242025!$AA$3:$AA$1315,DataRegularSeason20242025!$B$3:$B$1315, "&lt;=" &amp; EB$1, DataRegularSeason20242025!$D$3:$D$1315, $A14)+SUMIFS(DataRegularSeason20242025!$AB$3:$AB$1315,DataRegularSeason20242025!$B$3:$B$1315, "&lt;=" &amp; EB$1, DataRegularSeason20242025!$E$3:$E$1315, $A14)</f>
        <v>52</v>
      </c>
      <c r="EC14">
        <f>SUMIFS(DataRegularSeason20242025!$AA$3:$AA$1315,DataRegularSeason20242025!$B$3:$B$1315, "&lt;=" &amp; EC$1, DataRegularSeason20242025!$D$3:$D$1315, $A14)+SUMIFS(DataRegularSeason20242025!$AB$3:$AB$1315,DataRegularSeason20242025!$B$3:$B$1315, "&lt;=" &amp; EC$1, DataRegularSeason20242025!$E$3:$E$1315, $A14)</f>
        <v>52</v>
      </c>
      <c r="ED14">
        <f>SUMIFS(DataRegularSeason20242025!$AA$3:$AA$1315,DataRegularSeason20242025!$B$3:$B$1315, "&lt;=" &amp; ED$1, DataRegularSeason20242025!$D$3:$D$1315, $A14)+SUMIFS(DataRegularSeason20242025!$AB$3:$AB$1315,DataRegularSeason20242025!$B$3:$B$1315, "&lt;=" &amp; ED$1, DataRegularSeason20242025!$E$3:$E$1315, $A14)</f>
        <v>52</v>
      </c>
      <c r="EE14">
        <f>SUMIFS(DataRegularSeason20242025!$AA$3:$AA$1315,DataRegularSeason20242025!$B$3:$B$1315, "&lt;=" &amp; EE$1, DataRegularSeason20242025!$D$3:$D$1315, $A14)+SUMIFS(DataRegularSeason20242025!$AB$3:$AB$1315,DataRegularSeason20242025!$B$3:$B$1315, "&lt;=" &amp; EE$1, DataRegularSeason20242025!$E$3:$E$1315, $A14)</f>
        <v>52</v>
      </c>
      <c r="EF14">
        <f>SUMIFS(DataRegularSeason20242025!$AA$3:$AA$1315,DataRegularSeason20242025!$B$3:$B$1315, "&lt;=" &amp; EF$1, DataRegularSeason20242025!$D$3:$D$1315, $A14)+SUMIFS(DataRegularSeason20242025!$AB$3:$AB$1315,DataRegularSeason20242025!$B$3:$B$1315, "&lt;=" &amp; EF$1, DataRegularSeason20242025!$E$3:$E$1315, $A14)</f>
        <v>52</v>
      </c>
      <c r="EG14">
        <f>SUMIFS(DataRegularSeason20242025!$AA$3:$AA$1315,DataRegularSeason20242025!$B$3:$B$1315, "&lt;=" &amp; EG$1, DataRegularSeason20242025!$D$3:$D$1315, $A14)+SUMIFS(DataRegularSeason20242025!$AB$3:$AB$1315,DataRegularSeason20242025!$B$3:$B$1315, "&lt;=" &amp; EG$1, DataRegularSeason20242025!$E$3:$E$1315, $A14)</f>
        <v>52</v>
      </c>
      <c r="EH14">
        <f>SUMIFS(DataRegularSeason20242025!$AA$3:$AA$1315,DataRegularSeason20242025!$B$3:$B$1315, "&lt;=" &amp; EH$1, DataRegularSeason20242025!$D$3:$D$1315, $A14)+SUMIFS(DataRegularSeason20242025!$AB$3:$AB$1315,DataRegularSeason20242025!$B$3:$B$1315, "&lt;=" &amp; EH$1, DataRegularSeason20242025!$E$3:$E$1315, $A14)</f>
        <v>52</v>
      </c>
      <c r="EI14">
        <f>SUMIFS(DataRegularSeason20242025!$AA$3:$AA$1315,DataRegularSeason20242025!$B$3:$B$1315, "&lt;=" &amp; EI$1, DataRegularSeason20242025!$D$3:$D$1315, $A14)+SUMIFS(DataRegularSeason20242025!$AB$3:$AB$1315,DataRegularSeason20242025!$B$3:$B$1315, "&lt;=" &amp; EI$1, DataRegularSeason20242025!$E$3:$E$1315, $A14)</f>
        <v>52</v>
      </c>
      <c r="EJ14">
        <f>SUMIFS(DataRegularSeason20242025!$AA$3:$AA$1315,DataRegularSeason20242025!$B$3:$B$1315, "&lt;=" &amp; EJ$1, DataRegularSeason20242025!$D$3:$D$1315, $A14)+SUMIFS(DataRegularSeason20242025!$AB$3:$AB$1315,DataRegularSeason20242025!$B$3:$B$1315, "&lt;=" &amp; EJ$1, DataRegularSeason20242025!$E$3:$E$1315, $A14)</f>
        <v>52</v>
      </c>
      <c r="EK14">
        <f>SUMIFS(DataRegularSeason20242025!$AA$3:$AA$1315,DataRegularSeason20242025!$B$3:$B$1315, "&lt;=" &amp; EK$1, DataRegularSeason20242025!$D$3:$D$1315, $A14)+SUMIFS(DataRegularSeason20242025!$AB$3:$AB$1315,DataRegularSeason20242025!$B$3:$B$1315, "&lt;=" &amp; EK$1, DataRegularSeason20242025!$E$3:$E$1315, $A14)</f>
        <v>52</v>
      </c>
      <c r="EL14">
        <f>SUMIFS(DataRegularSeason20242025!$AA$3:$AA$1315,DataRegularSeason20242025!$B$3:$B$1315, "&lt;=" &amp; EL$1, DataRegularSeason20242025!$D$3:$D$1315, $A14)+SUMIFS(DataRegularSeason20242025!$AB$3:$AB$1315,DataRegularSeason20242025!$B$3:$B$1315, "&lt;=" &amp; EL$1, DataRegularSeason20242025!$E$3:$E$1315, $A14)</f>
        <v>52</v>
      </c>
      <c r="EM14">
        <f>SUMIFS(DataRegularSeason20242025!$AA$3:$AA$1315,DataRegularSeason20242025!$B$3:$B$1315, "&lt;=" &amp; EM$1, DataRegularSeason20242025!$D$3:$D$1315, $A14)+SUMIFS(DataRegularSeason20242025!$AB$3:$AB$1315,DataRegularSeason20242025!$B$3:$B$1315, "&lt;=" &amp; EM$1, DataRegularSeason20242025!$E$3:$E$1315, $A14)</f>
        <v>52</v>
      </c>
      <c r="EN14">
        <f>SUMIFS(DataRegularSeason20242025!$AA$3:$AA$1315,DataRegularSeason20242025!$B$3:$B$1315, "&lt;=" &amp; EN$1, DataRegularSeason20242025!$D$3:$D$1315, $A14)+SUMIFS(DataRegularSeason20242025!$AB$3:$AB$1315,DataRegularSeason20242025!$B$3:$B$1315, "&lt;=" &amp; EN$1, DataRegularSeason20242025!$E$3:$E$1315, $A14)</f>
        <v>52</v>
      </c>
      <c r="EO14">
        <f>SUMIFS(DataRegularSeason20242025!$AA$3:$AA$1315,DataRegularSeason20242025!$B$3:$B$1315, "&lt;=" &amp; EO$1, DataRegularSeason20242025!$D$3:$D$1315, $A14)+SUMIFS(DataRegularSeason20242025!$AB$3:$AB$1315,DataRegularSeason20242025!$B$3:$B$1315, "&lt;=" &amp; EO$1, DataRegularSeason20242025!$E$3:$E$1315, $A14)</f>
        <v>52</v>
      </c>
      <c r="EP14">
        <f>SUMIFS(DataRegularSeason20242025!$AA$3:$AA$1315,DataRegularSeason20242025!$B$3:$B$1315, "&lt;=" &amp; EP$1, DataRegularSeason20242025!$D$3:$D$1315, $A14)+SUMIFS(DataRegularSeason20242025!$AB$3:$AB$1315,DataRegularSeason20242025!$B$3:$B$1315, "&lt;=" &amp; EP$1, DataRegularSeason20242025!$E$3:$E$1315, $A14)</f>
        <v>52</v>
      </c>
      <c r="EQ14">
        <f>SUMIFS(DataRegularSeason20242025!$AA$3:$AA$1315,DataRegularSeason20242025!$B$3:$B$1315, "&lt;=" &amp; EQ$1, DataRegularSeason20242025!$D$3:$D$1315, $A14)+SUMIFS(DataRegularSeason20242025!$AB$3:$AB$1315,DataRegularSeason20242025!$B$3:$B$1315, "&lt;=" &amp; EQ$1, DataRegularSeason20242025!$E$3:$E$1315, $A14)</f>
        <v>52</v>
      </c>
      <c r="ER14">
        <f>SUMIFS(DataRegularSeason20242025!$AA$3:$AA$1315,DataRegularSeason20242025!$B$3:$B$1315, "&lt;=" &amp; ER$1, DataRegularSeason20242025!$D$3:$D$1315, $A14)+SUMIFS(DataRegularSeason20242025!$AB$3:$AB$1315,DataRegularSeason20242025!$B$3:$B$1315, "&lt;=" &amp; ER$1, DataRegularSeason20242025!$E$3:$E$1315, $A14)</f>
        <v>52</v>
      </c>
      <c r="ES14">
        <f>SUMIFS(DataRegularSeason20242025!$AA$3:$AA$1315,DataRegularSeason20242025!$B$3:$B$1315, "&lt;=" &amp; ES$1, DataRegularSeason20242025!$D$3:$D$1315, $A14)+SUMIFS(DataRegularSeason20242025!$AB$3:$AB$1315,DataRegularSeason20242025!$B$3:$B$1315, "&lt;=" &amp; ES$1, DataRegularSeason20242025!$E$3:$E$1315, $A14)</f>
        <v>52</v>
      </c>
      <c r="ET14">
        <f>SUMIFS(DataRegularSeason20242025!$AA$3:$AA$1315,DataRegularSeason20242025!$B$3:$B$1315, "&lt;=" &amp; ET$1, DataRegularSeason20242025!$D$3:$D$1315, $A14)+SUMIFS(DataRegularSeason20242025!$AB$3:$AB$1315,DataRegularSeason20242025!$B$3:$B$1315, "&lt;=" &amp; ET$1, DataRegularSeason20242025!$E$3:$E$1315, $A14)</f>
        <v>52</v>
      </c>
      <c r="EU14">
        <f>SUMIFS(DataRegularSeason20242025!$AA$3:$AA$1315,DataRegularSeason20242025!$B$3:$B$1315, "&lt;=" &amp; EU$1, DataRegularSeason20242025!$D$3:$D$1315, $A14)+SUMIFS(DataRegularSeason20242025!$AB$3:$AB$1315,DataRegularSeason20242025!$B$3:$B$1315, "&lt;=" &amp; EU$1, DataRegularSeason20242025!$E$3:$E$1315, $A14)</f>
        <v>52</v>
      </c>
      <c r="EV14">
        <f>SUMIFS(DataRegularSeason20242025!$AA$3:$AA$1315,DataRegularSeason20242025!$B$3:$B$1315, "&lt;=" &amp; EV$1, DataRegularSeason20242025!$D$3:$D$1315, $A14)+SUMIFS(DataRegularSeason20242025!$AB$3:$AB$1315,DataRegularSeason20242025!$B$3:$B$1315, "&lt;=" &amp; EV$1, DataRegularSeason20242025!$E$3:$E$1315, $A14)</f>
        <v>52</v>
      </c>
      <c r="EW14">
        <f>SUMIFS(DataRegularSeason20242025!$AA$3:$AA$1315,DataRegularSeason20242025!$B$3:$B$1315, "&lt;=" &amp; EW$1, DataRegularSeason20242025!$D$3:$D$1315, $A14)+SUMIFS(DataRegularSeason20242025!$AB$3:$AB$1315,DataRegularSeason20242025!$B$3:$B$1315, "&lt;=" &amp; EW$1, DataRegularSeason20242025!$E$3:$E$1315, $A14)</f>
        <v>52</v>
      </c>
      <c r="EX14">
        <f>SUMIFS(DataRegularSeason20242025!$AA$3:$AA$1315,DataRegularSeason20242025!$B$3:$B$1315, "&lt;=" &amp; EX$1, DataRegularSeason20242025!$D$3:$D$1315, $A14)+SUMIFS(DataRegularSeason20242025!$AB$3:$AB$1315,DataRegularSeason20242025!$B$3:$B$1315, "&lt;=" &amp; EX$1, DataRegularSeason20242025!$E$3:$E$1315, $A14)</f>
        <v>52</v>
      </c>
      <c r="EY14">
        <f>SUMIFS(DataRegularSeason20242025!$AA$3:$AA$1315,DataRegularSeason20242025!$B$3:$B$1315, "&lt;=" &amp; EY$1, DataRegularSeason20242025!$D$3:$D$1315, $A14)+SUMIFS(DataRegularSeason20242025!$AB$3:$AB$1315,DataRegularSeason20242025!$B$3:$B$1315, "&lt;=" &amp; EY$1, DataRegularSeason20242025!$E$3:$E$1315, $A14)</f>
        <v>52</v>
      </c>
      <c r="EZ14">
        <f>SUMIFS(DataRegularSeason20242025!$AA$3:$AA$1315,DataRegularSeason20242025!$B$3:$B$1315, "&lt;=" &amp; EZ$1, DataRegularSeason20242025!$D$3:$D$1315, $A14)+SUMIFS(DataRegularSeason20242025!$AB$3:$AB$1315,DataRegularSeason20242025!$B$3:$B$1315, "&lt;=" &amp; EZ$1, DataRegularSeason20242025!$E$3:$E$1315, $A14)</f>
        <v>52</v>
      </c>
      <c r="FA14">
        <f>SUMIFS(DataRegularSeason20242025!$AA$3:$AA$1315,DataRegularSeason20242025!$B$3:$B$1315, "&lt;=" &amp; FA$1, DataRegularSeason20242025!$D$3:$D$1315, $A14)+SUMIFS(DataRegularSeason20242025!$AB$3:$AB$1315,DataRegularSeason20242025!$B$3:$B$1315, "&lt;=" &amp; FA$1, DataRegularSeason20242025!$E$3:$E$1315, $A14)</f>
        <v>52</v>
      </c>
      <c r="FB14">
        <f>SUMIFS(DataRegularSeason20242025!$AA$3:$AA$1315,DataRegularSeason20242025!$B$3:$B$1315, "&lt;=" &amp; FB$1, DataRegularSeason20242025!$D$3:$D$1315, $A14)+SUMIFS(DataRegularSeason20242025!$AB$3:$AB$1315,DataRegularSeason20242025!$B$3:$B$1315, "&lt;=" &amp; FB$1, DataRegularSeason20242025!$E$3:$E$1315, $A14)</f>
        <v>52</v>
      </c>
      <c r="FC14">
        <f>SUMIFS(DataRegularSeason20242025!$AA$3:$AA$1315,DataRegularSeason20242025!$B$3:$B$1315, "&lt;=" &amp; FC$1, DataRegularSeason20242025!$D$3:$D$1315, $A14)+SUMIFS(DataRegularSeason20242025!$AB$3:$AB$1315,DataRegularSeason20242025!$B$3:$B$1315, "&lt;=" &amp; FC$1, DataRegularSeason20242025!$E$3:$E$1315, $A14)</f>
        <v>52</v>
      </c>
      <c r="FD14">
        <f>SUMIFS(DataRegularSeason20242025!$AA$3:$AA$1315,DataRegularSeason20242025!$B$3:$B$1315, "&lt;=" &amp; FD$1, DataRegularSeason20242025!$D$3:$D$1315, $A14)+SUMIFS(DataRegularSeason20242025!$AB$3:$AB$1315,DataRegularSeason20242025!$B$3:$B$1315, "&lt;=" &amp; FD$1, DataRegularSeason20242025!$E$3:$E$1315, $A14)</f>
        <v>52</v>
      </c>
      <c r="FE14">
        <f>SUMIFS(DataRegularSeason20242025!$AA$3:$AA$1315,DataRegularSeason20242025!$B$3:$B$1315, "&lt;=" &amp; FE$1, DataRegularSeason20242025!$D$3:$D$1315, $A14)+SUMIFS(DataRegularSeason20242025!$AB$3:$AB$1315,DataRegularSeason20242025!$B$3:$B$1315, "&lt;=" &amp; FE$1, DataRegularSeason20242025!$E$3:$E$1315, $A14)</f>
        <v>52</v>
      </c>
      <c r="FF14">
        <f>SUMIFS(DataRegularSeason20242025!$AA$3:$AA$1315,DataRegularSeason20242025!$B$3:$B$1315, "&lt;=" &amp; FF$1, DataRegularSeason20242025!$D$3:$D$1315, $A14)+SUMIFS(DataRegularSeason20242025!$AB$3:$AB$1315,DataRegularSeason20242025!$B$3:$B$1315, "&lt;=" &amp; FF$1, DataRegularSeason20242025!$E$3:$E$1315, $A14)</f>
        <v>52</v>
      </c>
      <c r="FG14">
        <f>SUMIFS(DataRegularSeason20242025!$AA$3:$AA$1315,DataRegularSeason20242025!$B$3:$B$1315, "&lt;=" &amp; FG$1, DataRegularSeason20242025!$D$3:$D$1315, $A14)+SUMIFS(DataRegularSeason20242025!$AB$3:$AB$1315,DataRegularSeason20242025!$B$3:$B$1315, "&lt;=" &amp; FG$1, DataRegularSeason20242025!$E$3:$E$1315, $A14)</f>
        <v>52</v>
      </c>
      <c r="FH14">
        <f>SUMIFS(DataRegularSeason20242025!$AA$3:$AA$1315,DataRegularSeason20242025!$B$3:$B$1315, "&lt;=" &amp; FH$1, DataRegularSeason20242025!$D$3:$D$1315, $A14)+SUMIFS(DataRegularSeason20242025!$AB$3:$AB$1315,DataRegularSeason20242025!$B$3:$B$1315, "&lt;=" &amp; FH$1, DataRegularSeason20242025!$E$3:$E$1315, $A14)</f>
        <v>52</v>
      </c>
      <c r="FI14">
        <f>SUMIFS(DataRegularSeason20242025!$AA$3:$AA$1315,DataRegularSeason20242025!$B$3:$B$1315, "&lt;=" &amp; FI$1, DataRegularSeason20242025!$D$3:$D$1315, $A14)+SUMIFS(DataRegularSeason20242025!$AB$3:$AB$1315,DataRegularSeason20242025!$B$3:$B$1315, "&lt;=" &amp; FI$1, DataRegularSeason20242025!$E$3:$E$1315, $A14)</f>
        <v>52</v>
      </c>
      <c r="FJ14">
        <f>SUMIFS(DataRegularSeason20242025!$AA$3:$AA$1315,DataRegularSeason20242025!$B$3:$B$1315, "&lt;=" &amp; FJ$1, DataRegularSeason20242025!$D$3:$D$1315, $A14)+SUMIFS(DataRegularSeason20242025!$AB$3:$AB$1315,DataRegularSeason20242025!$B$3:$B$1315, "&lt;=" &amp; FJ$1, DataRegularSeason20242025!$E$3:$E$1315, $A14)</f>
        <v>52</v>
      </c>
      <c r="FK14">
        <f>SUMIFS(DataRegularSeason20242025!$AA$3:$AA$1315,DataRegularSeason20242025!$B$3:$B$1315, "&lt;=" &amp; FK$1, DataRegularSeason20242025!$D$3:$D$1315, $A14)+SUMIFS(DataRegularSeason20242025!$AB$3:$AB$1315,DataRegularSeason20242025!$B$3:$B$1315, "&lt;=" &amp; FK$1, DataRegularSeason20242025!$E$3:$E$1315, $A14)</f>
        <v>52</v>
      </c>
      <c r="FL14">
        <f>SUMIFS(DataRegularSeason20242025!$AA$3:$AA$1315,DataRegularSeason20242025!$B$3:$B$1315, "&lt;=" &amp; FL$1, DataRegularSeason20242025!$D$3:$D$1315, $A14)+SUMIFS(DataRegularSeason20242025!$AB$3:$AB$1315,DataRegularSeason20242025!$B$3:$B$1315, "&lt;=" &amp; FL$1, DataRegularSeason20242025!$E$3:$E$1315, $A14)</f>
        <v>52</v>
      </c>
      <c r="FM14">
        <f>SUMIFS(DataRegularSeason20242025!$AA$3:$AA$1315,DataRegularSeason20242025!$B$3:$B$1315, "&lt;=" &amp; FM$1, DataRegularSeason20242025!$D$3:$D$1315, $A14)+SUMIFS(DataRegularSeason20242025!$AB$3:$AB$1315,DataRegularSeason20242025!$B$3:$B$1315, "&lt;=" &amp; FM$1, DataRegularSeason20242025!$E$3:$E$1315, $A14)</f>
        <v>52</v>
      </c>
      <c r="FN14">
        <f>SUMIFS(DataRegularSeason20242025!$AA$3:$AA$1315,DataRegularSeason20242025!$B$3:$B$1315, "&lt;=" &amp; FN$1, DataRegularSeason20242025!$D$3:$D$1315, $A14)+SUMIFS(DataRegularSeason20242025!$AB$3:$AB$1315,DataRegularSeason20242025!$B$3:$B$1315, "&lt;=" &amp; FN$1, DataRegularSeason20242025!$E$3:$E$1315, $A14)</f>
        <v>52</v>
      </c>
      <c r="FO14">
        <f>SUMIFS(DataRegularSeason20242025!$AA$3:$AA$1315,DataRegularSeason20242025!$B$3:$B$1315, "&lt;=" &amp; FO$1, DataRegularSeason20242025!$D$3:$D$1315, $A14)+SUMIFS(DataRegularSeason20242025!$AB$3:$AB$1315,DataRegularSeason20242025!$B$3:$B$1315, "&lt;=" &amp; FO$1, DataRegularSeason20242025!$E$3:$E$1315, $A14)</f>
        <v>52</v>
      </c>
      <c r="FP14">
        <f>SUMIFS(DataRegularSeason20242025!$AA$3:$AA$1315,DataRegularSeason20242025!$B$3:$B$1315, "&lt;=" &amp; FP$1, DataRegularSeason20242025!$D$3:$D$1315, $A14)+SUMIFS(DataRegularSeason20242025!$AB$3:$AB$1315,DataRegularSeason20242025!$B$3:$B$1315, "&lt;=" &amp; FP$1, DataRegularSeason20242025!$E$3:$E$1315, $A14)</f>
        <v>52</v>
      </c>
      <c r="FQ14">
        <f>SUMIFS(DataRegularSeason20242025!$AA$3:$AA$1315,DataRegularSeason20242025!$B$3:$B$1315, "&lt;=" &amp; FQ$1, DataRegularSeason20242025!$D$3:$D$1315, $A14)+SUMIFS(DataRegularSeason20242025!$AB$3:$AB$1315,DataRegularSeason20242025!$B$3:$B$1315, "&lt;=" &amp; FQ$1, DataRegularSeason20242025!$E$3:$E$1315, $A14)</f>
        <v>52</v>
      </c>
      <c r="FR14">
        <f>SUMIFS(DataRegularSeason20242025!$AA$3:$AA$1315,DataRegularSeason20242025!$B$3:$B$1315, "&lt;=" &amp; FR$1, DataRegularSeason20242025!$D$3:$D$1315, $A14)+SUMIFS(DataRegularSeason20242025!$AB$3:$AB$1315,DataRegularSeason20242025!$B$3:$B$1315, "&lt;=" &amp; FR$1, DataRegularSeason20242025!$E$3:$E$1315, $A14)</f>
        <v>52</v>
      </c>
      <c r="FS14">
        <f>SUMIFS(DataRegularSeason20242025!$AA$3:$AA$1315,DataRegularSeason20242025!$B$3:$B$1315, "&lt;=" &amp; FS$1, DataRegularSeason20242025!$D$3:$D$1315, $A14)+SUMIFS(DataRegularSeason20242025!$AB$3:$AB$1315,DataRegularSeason20242025!$B$3:$B$1315, "&lt;=" &amp; FS$1, DataRegularSeason20242025!$E$3:$E$1315, $A14)</f>
        <v>52</v>
      </c>
      <c r="FT14">
        <f>SUMIFS(DataRegularSeason20242025!$AA$3:$AA$1315,DataRegularSeason20242025!$B$3:$B$1315, "&lt;=" &amp; FT$1, DataRegularSeason20242025!$D$3:$D$1315, $A14)+SUMIFS(DataRegularSeason20242025!$AB$3:$AB$1315,DataRegularSeason20242025!$B$3:$B$1315, "&lt;=" &amp; FT$1, DataRegularSeason20242025!$E$3:$E$1315, $A14)</f>
        <v>52</v>
      </c>
      <c r="FU14">
        <f>SUMIFS(DataRegularSeason20242025!$AA$3:$AA$1315,DataRegularSeason20242025!$B$3:$B$1315, "&lt;=" &amp; FU$1, DataRegularSeason20242025!$D$3:$D$1315, $A14)+SUMIFS(DataRegularSeason20242025!$AB$3:$AB$1315,DataRegularSeason20242025!$B$3:$B$1315, "&lt;=" &amp; FU$1, DataRegularSeason20242025!$E$3:$E$1315, $A14)</f>
        <v>52</v>
      </c>
      <c r="FV14">
        <f>SUMIFS(DataRegularSeason20242025!$AA$3:$AA$1315,DataRegularSeason20242025!$B$3:$B$1315, "&lt;=" &amp; FV$1, DataRegularSeason20242025!$D$3:$D$1315, $A14)+SUMIFS(DataRegularSeason20242025!$AB$3:$AB$1315,DataRegularSeason20242025!$B$3:$B$1315, "&lt;=" &amp; FV$1, DataRegularSeason20242025!$E$3:$E$1315, $A14)</f>
        <v>52</v>
      </c>
      <c r="FW14">
        <f>SUMIFS(DataRegularSeason20242025!$AA$3:$AA$1315,DataRegularSeason20242025!$B$3:$B$1315, "&lt;=" &amp; FW$1, DataRegularSeason20242025!$D$3:$D$1315, $A14)+SUMIFS(DataRegularSeason20242025!$AB$3:$AB$1315,DataRegularSeason20242025!$B$3:$B$1315, "&lt;=" &amp; FW$1, DataRegularSeason20242025!$E$3:$E$1315, $A14)</f>
        <v>52</v>
      </c>
      <c r="FX14">
        <f>SUMIFS(DataRegularSeason20242025!$AA$3:$AA$1315,DataRegularSeason20242025!$B$3:$B$1315, "&lt;=" &amp; FX$1, DataRegularSeason20242025!$D$3:$D$1315, $A14)+SUMIFS(DataRegularSeason20242025!$AB$3:$AB$1315,DataRegularSeason20242025!$B$3:$B$1315, "&lt;=" &amp; FX$1, DataRegularSeason20242025!$E$3:$E$1315, $A14)</f>
        <v>52</v>
      </c>
      <c r="FY14">
        <f>SUMIFS(DataRegularSeason20242025!$AA$3:$AA$1315,DataRegularSeason20242025!$B$3:$B$1315, "&lt;=" &amp; FY$1, DataRegularSeason20242025!$D$3:$D$1315, $A14)+SUMIFS(DataRegularSeason20242025!$AB$3:$AB$1315,DataRegularSeason20242025!$B$3:$B$1315, "&lt;=" &amp; FY$1, DataRegularSeason20242025!$E$3:$E$1315, $A14)</f>
        <v>52</v>
      </c>
      <c r="FZ14">
        <f>SUMIFS(DataRegularSeason20242025!$AA$3:$AA$1315,DataRegularSeason20242025!$B$3:$B$1315, "&lt;=" &amp; FZ$1, DataRegularSeason20242025!$D$3:$D$1315, $A14)+SUMIFS(DataRegularSeason20242025!$AB$3:$AB$1315,DataRegularSeason20242025!$B$3:$B$1315, "&lt;=" &amp; FZ$1, DataRegularSeason20242025!$E$3:$E$1315, $A14)</f>
        <v>52</v>
      </c>
      <c r="GA14">
        <f>SUMIFS(DataRegularSeason20242025!$AA$3:$AA$1315,DataRegularSeason20242025!$B$3:$B$1315, "&lt;=" &amp; GA$1, DataRegularSeason20242025!$D$3:$D$1315, $A14)+SUMIFS(DataRegularSeason20242025!$AB$3:$AB$1315,DataRegularSeason20242025!$B$3:$B$1315, "&lt;=" &amp; GA$1, DataRegularSeason20242025!$E$3:$E$1315, $A14)</f>
        <v>52</v>
      </c>
      <c r="GB14">
        <f>SUMIFS(DataRegularSeason20242025!$AA$3:$AA$1315,DataRegularSeason20242025!$B$3:$B$1315, "&lt;=" &amp; GB$1, DataRegularSeason20242025!$D$3:$D$1315, $A14)+SUMIFS(DataRegularSeason20242025!$AB$3:$AB$1315,DataRegularSeason20242025!$B$3:$B$1315, "&lt;=" &amp; GB$1, DataRegularSeason20242025!$E$3:$E$1315, $A14)</f>
        <v>52</v>
      </c>
      <c r="GC14">
        <f>SUMIFS(DataRegularSeason20242025!$AA$3:$AA$1315,DataRegularSeason20242025!$B$3:$B$1315, "&lt;=" &amp; GC$1, DataRegularSeason20242025!$D$3:$D$1315, $A14)+SUMIFS(DataRegularSeason20242025!$AB$3:$AB$1315,DataRegularSeason20242025!$B$3:$B$1315, "&lt;=" &amp; GC$1, DataRegularSeason20242025!$E$3:$E$1315, $A14)</f>
        <v>52</v>
      </c>
      <c r="GD14">
        <f>SUMIFS(DataRegularSeason20242025!$AA$3:$AA$1315,DataRegularSeason20242025!$B$3:$B$1315, "&lt;=" &amp; GD$1, DataRegularSeason20242025!$D$3:$D$1315, $A14)+SUMIFS(DataRegularSeason20242025!$AB$3:$AB$1315,DataRegularSeason20242025!$B$3:$B$1315, "&lt;=" &amp; GD$1, DataRegularSeason20242025!$E$3:$E$1315, $A14)</f>
        <v>52</v>
      </c>
      <c r="GE14">
        <f>SUMIFS(DataRegularSeason20242025!$AA$3:$AA$1315,DataRegularSeason20242025!$B$3:$B$1315, "&lt;=" &amp; GE$1, DataRegularSeason20242025!$D$3:$D$1315, $A14)+SUMIFS(DataRegularSeason20242025!$AB$3:$AB$1315,DataRegularSeason20242025!$B$3:$B$1315, "&lt;=" &amp; GE$1, DataRegularSeason20242025!$E$3:$E$1315, $A14)</f>
        <v>52</v>
      </c>
      <c r="GF14">
        <f>SUMIFS(DataRegularSeason20242025!$AA$3:$AA$1315,DataRegularSeason20242025!$B$3:$B$1315, "&lt;=" &amp; GF$1, DataRegularSeason20242025!$D$3:$D$1315, $A14)+SUMIFS(DataRegularSeason20242025!$AB$3:$AB$1315,DataRegularSeason20242025!$B$3:$B$1315, "&lt;=" &amp; GF$1, DataRegularSeason20242025!$E$3:$E$1315, $A14)</f>
        <v>52</v>
      </c>
      <c r="GG14">
        <f>SUMIFS(DataRegularSeason20242025!$AA$3:$AA$1315,DataRegularSeason20242025!$B$3:$B$1315, "&lt;=" &amp; GG$1, DataRegularSeason20242025!$D$3:$D$1315, $A14)+SUMIFS(DataRegularSeason20242025!$AB$3:$AB$1315,DataRegularSeason20242025!$B$3:$B$1315, "&lt;=" &amp; GG$1, DataRegularSeason20242025!$E$3:$E$1315, $A14)</f>
        <v>52</v>
      </c>
      <c r="GH14">
        <f>SUMIFS(DataRegularSeason20242025!$AA$3:$AA$1315,DataRegularSeason20242025!$B$3:$B$1315, "&lt;=" &amp; GH$1, DataRegularSeason20242025!$D$3:$D$1315, $A14)+SUMIFS(DataRegularSeason20242025!$AB$3:$AB$1315,DataRegularSeason20242025!$B$3:$B$1315, "&lt;=" &amp; GH$1, DataRegularSeason20242025!$E$3:$E$1315, $A14)</f>
        <v>52</v>
      </c>
      <c r="GI14">
        <f>SUMIFS(DataRegularSeason20242025!$AA$3:$AA$1315,DataRegularSeason20242025!$B$3:$B$1315, "&lt;=" &amp; GI$1, DataRegularSeason20242025!$D$3:$D$1315, $A14)+SUMIFS(DataRegularSeason20242025!$AB$3:$AB$1315,DataRegularSeason20242025!$B$3:$B$1315, "&lt;=" &amp; GI$1, DataRegularSeason20242025!$E$3:$E$1315, $A14)</f>
        <v>52</v>
      </c>
      <c r="GJ14">
        <f>SUMIFS(DataRegularSeason20242025!$AA$3:$AA$1315,DataRegularSeason20242025!$B$3:$B$1315, "&lt;=" &amp; GJ$1, DataRegularSeason20242025!$D$3:$D$1315, $A14)+SUMIFS(DataRegularSeason20242025!$AB$3:$AB$1315,DataRegularSeason20242025!$B$3:$B$1315, "&lt;=" &amp; GJ$1, DataRegularSeason20242025!$E$3:$E$1315, $A14)</f>
        <v>52</v>
      </c>
      <c r="GK14">
        <f>SUMIFS(DataRegularSeason20242025!$AA$3:$AA$1315,DataRegularSeason20242025!$B$3:$B$1315, "&lt;=" &amp; GK$1, DataRegularSeason20242025!$D$3:$D$1315, $A14)+SUMIFS(DataRegularSeason20242025!$AB$3:$AB$1315,DataRegularSeason20242025!$B$3:$B$1315, "&lt;=" &amp; GK$1, DataRegularSeason20242025!$E$3:$E$1315, $A14)</f>
        <v>52</v>
      </c>
      <c r="GL14">
        <f>SUMIFS(DataRegularSeason20242025!$AA$3:$AA$1315,DataRegularSeason20242025!$B$3:$B$1315, "&lt;=" &amp; GL$1, DataRegularSeason20242025!$D$3:$D$1315, $A14)+SUMIFS(DataRegularSeason20242025!$AB$3:$AB$1315,DataRegularSeason20242025!$B$3:$B$1315, "&lt;=" &amp; GL$1, DataRegularSeason20242025!$E$3:$E$1315, $A14)</f>
        <v>52</v>
      </c>
      <c r="GM14">
        <f>SUMIFS(DataRegularSeason20242025!$AA$3:$AA$1315,DataRegularSeason20242025!$B$3:$B$1315, "&lt;=" &amp; GM$1, DataRegularSeason20242025!$D$3:$D$1315, $A14)+SUMIFS(DataRegularSeason20242025!$AB$3:$AB$1315,DataRegularSeason20242025!$B$3:$B$1315, "&lt;=" &amp; GM$1, DataRegularSeason20242025!$E$3:$E$1315, $A14)</f>
        <v>52</v>
      </c>
      <c r="GN14">
        <f>SUMIFS(DataRegularSeason20242025!$AA$3:$AA$1315,DataRegularSeason20242025!$B$3:$B$1315, "&lt;=" &amp; GN$1, DataRegularSeason20242025!$D$3:$D$1315, $A14)+SUMIFS(DataRegularSeason20242025!$AB$3:$AB$1315,DataRegularSeason20242025!$B$3:$B$1315, "&lt;=" &amp; GN$1, DataRegularSeason20242025!$E$3:$E$1315, $A14)</f>
        <v>52</v>
      </c>
      <c r="GO14">
        <f>SUMIFS(DataRegularSeason20242025!$AA$3:$AA$1315,DataRegularSeason20242025!$B$3:$B$1315, "&lt;=" &amp; GO$1, DataRegularSeason20242025!$D$3:$D$1315, $A14)+SUMIFS(DataRegularSeason20242025!$AB$3:$AB$1315,DataRegularSeason20242025!$B$3:$B$1315, "&lt;=" &amp; GO$1, DataRegularSeason20242025!$E$3:$E$1315, $A14)</f>
        <v>52</v>
      </c>
      <c r="GP14">
        <f>SUMIFS(DataRegularSeason20242025!$AA$3:$AA$1315,DataRegularSeason20242025!$B$3:$B$1315, "&lt;=" &amp; GP$1, DataRegularSeason20242025!$D$3:$D$1315, $A14)+SUMIFS(DataRegularSeason20242025!$AB$3:$AB$1315,DataRegularSeason20242025!$B$3:$B$1315, "&lt;=" &amp; GP$1, DataRegularSeason20242025!$E$3:$E$1315, $A14)</f>
        <v>52</v>
      </c>
      <c r="GQ14">
        <f>SUMIFS(DataRegularSeason20242025!$AA$3:$AA$1315,DataRegularSeason20242025!$B$3:$B$1315, "&lt;=" &amp; GQ$1, DataRegularSeason20242025!$D$3:$D$1315, $A14)+SUMIFS(DataRegularSeason20242025!$AB$3:$AB$1315,DataRegularSeason20242025!$B$3:$B$1315, "&lt;=" &amp; GQ$1, DataRegularSeason20242025!$E$3:$E$1315, $A14)</f>
        <v>52</v>
      </c>
      <c r="GR14">
        <f>SUMIFS(DataRegularSeason20242025!$AA$3:$AA$1315,DataRegularSeason20242025!$B$3:$B$1315, "&lt;=" &amp; GR$1, DataRegularSeason20242025!$D$3:$D$1315, $A14)+SUMIFS(DataRegularSeason20242025!$AB$3:$AB$1315,DataRegularSeason20242025!$B$3:$B$1315, "&lt;=" &amp; GR$1, DataRegularSeason20242025!$E$3:$E$1315, $A14)</f>
        <v>52</v>
      </c>
      <c r="GS14">
        <f>SUMIFS(DataRegularSeason20242025!$AA$3:$AA$1315,DataRegularSeason20242025!$B$3:$B$1315, "&lt;=" &amp; GS$1, DataRegularSeason20242025!$D$3:$D$1315, $A14)+SUMIFS(DataRegularSeason20242025!$AB$3:$AB$1315,DataRegularSeason20242025!$B$3:$B$1315, "&lt;=" &amp; GS$1, DataRegularSeason20242025!$E$3:$E$1315, $A14)</f>
        <v>52</v>
      </c>
      <c r="GT14">
        <f>SUMIFS(DataRegularSeason20242025!$AA$3:$AA$1315,DataRegularSeason20242025!$B$3:$B$1315, "&lt;=" &amp; GT$1, DataRegularSeason20242025!$D$3:$D$1315, $A14)+SUMIFS(DataRegularSeason20242025!$AB$3:$AB$1315,DataRegularSeason20242025!$B$3:$B$1315, "&lt;=" &amp; GT$1, DataRegularSeason20242025!$E$3:$E$1315, $A14)</f>
        <v>52</v>
      </c>
      <c r="GU14">
        <f>SUMIFS(DataRegularSeason20242025!$AA$3:$AA$1315,DataRegularSeason20242025!$B$3:$B$1315, "&lt;=" &amp; GU$1, DataRegularSeason20242025!$D$3:$D$1315, $A14)+SUMIFS(DataRegularSeason20242025!$AB$3:$AB$1315,DataRegularSeason20242025!$B$3:$B$1315, "&lt;=" &amp; GU$1, DataRegularSeason20242025!$E$3:$E$1315, $A14)</f>
        <v>52</v>
      </c>
    </row>
    <row r="15" spans="1:275" x14ac:dyDescent="0.25">
      <c r="A15" t="s">
        <v>45</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50</v>
      </c>
      <c r="DQ15">
        <f>SUMIFS(DataRegularSeason20242025!$AA$3:$AA$1315,DataRegularSeason20242025!$B$3:$B$1315, "&lt;=" &amp; DQ$1, DataRegularSeason20242025!$D$3:$D$1315, $A15)+SUMIFS(DataRegularSeason20242025!$AB$3:$AB$1315,DataRegularSeason20242025!$B$3:$B$1315, "&lt;=" &amp; DQ$1, DataRegularSeason20242025!$E$3:$E$1315, $A15)</f>
        <v>50</v>
      </c>
      <c r="DR15">
        <f>SUMIFS(DataRegularSeason20242025!$AA$3:$AA$1315,DataRegularSeason20242025!$B$3:$B$1315, "&lt;=" &amp; DR$1, DataRegularSeason20242025!$D$3:$D$1315, $A15)+SUMIFS(DataRegularSeason20242025!$AB$3:$AB$1315,DataRegularSeason20242025!$B$3:$B$1315, "&lt;=" &amp; DR$1, DataRegularSeason20242025!$E$3:$E$1315, $A15)</f>
        <v>50</v>
      </c>
      <c r="DS15">
        <f>SUMIFS(DataRegularSeason20242025!$AA$3:$AA$1315,DataRegularSeason20242025!$B$3:$B$1315, "&lt;=" &amp; DS$1, DataRegularSeason20242025!$D$3:$D$1315, $A15)+SUMIFS(DataRegularSeason20242025!$AB$3:$AB$1315,DataRegularSeason20242025!$B$3:$B$1315, "&lt;=" &amp; DS$1, DataRegularSeason20242025!$E$3:$E$1315, $A15)</f>
        <v>50</v>
      </c>
      <c r="DT15">
        <f>SUMIFS(DataRegularSeason20242025!$AA$3:$AA$1315,DataRegularSeason20242025!$B$3:$B$1315, "&lt;=" &amp; DT$1, DataRegularSeason20242025!$D$3:$D$1315, $A15)+SUMIFS(DataRegularSeason20242025!$AB$3:$AB$1315,DataRegularSeason20242025!$B$3:$B$1315, "&lt;=" &amp; DT$1, DataRegularSeason20242025!$E$3:$E$1315, $A15)</f>
        <v>50</v>
      </c>
      <c r="DU15">
        <f>SUMIFS(DataRegularSeason20242025!$AA$3:$AA$1315,DataRegularSeason20242025!$B$3:$B$1315, "&lt;=" &amp; DU$1, DataRegularSeason20242025!$D$3:$D$1315, $A15)+SUMIFS(DataRegularSeason20242025!$AB$3:$AB$1315,DataRegularSeason20242025!$B$3:$B$1315, "&lt;=" &amp; DU$1, DataRegularSeason20242025!$E$3:$E$1315, $A15)</f>
        <v>50</v>
      </c>
      <c r="DV15">
        <f>SUMIFS(DataRegularSeason20242025!$AA$3:$AA$1315,DataRegularSeason20242025!$B$3:$B$1315, "&lt;=" &amp; DV$1, DataRegularSeason20242025!$D$3:$D$1315, $A15)+SUMIFS(DataRegularSeason20242025!$AB$3:$AB$1315,DataRegularSeason20242025!$B$3:$B$1315, "&lt;=" &amp; DV$1, DataRegularSeason20242025!$E$3:$E$1315, $A15)</f>
        <v>50</v>
      </c>
      <c r="DW15">
        <f>SUMIFS(DataRegularSeason20242025!$AA$3:$AA$1315,DataRegularSeason20242025!$B$3:$B$1315, "&lt;=" &amp; DW$1, DataRegularSeason20242025!$D$3:$D$1315, $A15)+SUMIFS(DataRegularSeason20242025!$AB$3:$AB$1315,DataRegularSeason20242025!$B$3:$B$1315, "&lt;=" &amp; DW$1, DataRegularSeason20242025!$E$3:$E$1315, $A15)</f>
        <v>50</v>
      </c>
      <c r="DX15">
        <f>SUMIFS(DataRegularSeason20242025!$AA$3:$AA$1315,DataRegularSeason20242025!$B$3:$B$1315, "&lt;=" &amp; DX$1, DataRegularSeason20242025!$D$3:$D$1315, $A15)+SUMIFS(DataRegularSeason20242025!$AB$3:$AB$1315,DataRegularSeason20242025!$B$3:$B$1315, "&lt;=" &amp; DX$1, DataRegularSeason20242025!$E$3:$E$1315, $A15)</f>
        <v>50</v>
      </c>
      <c r="DY15">
        <f>SUMIFS(DataRegularSeason20242025!$AA$3:$AA$1315,DataRegularSeason20242025!$B$3:$B$1315, "&lt;=" &amp; DY$1, DataRegularSeason20242025!$D$3:$D$1315, $A15)+SUMIFS(DataRegularSeason20242025!$AB$3:$AB$1315,DataRegularSeason20242025!$B$3:$B$1315, "&lt;=" &amp; DY$1, DataRegularSeason20242025!$E$3:$E$1315, $A15)</f>
        <v>50</v>
      </c>
      <c r="DZ15">
        <f>SUMIFS(DataRegularSeason20242025!$AA$3:$AA$1315,DataRegularSeason20242025!$B$3:$B$1315, "&lt;=" &amp; DZ$1, DataRegularSeason20242025!$D$3:$D$1315, $A15)+SUMIFS(DataRegularSeason20242025!$AB$3:$AB$1315,DataRegularSeason20242025!$B$3:$B$1315, "&lt;=" &amp; DZ$1, DataRegularSeason20242025!$E$3:$E$1315, $A15)</f>
        <v>50</v>
      </c>
      <c r="EA15">
        <f>SUMIFS(DataRegularSeason20242025!$AA$3:$AA$1315,DataRegularSeason20242025!$B$3:$B$1315, "&lt;=" &amp; EA$1, DataRegularSeason20242025!$D$3:$D$1315, $A15)+SUMIFS(DataRegularSeason20242025!$AB$3:$AB$1315,DataRegularSeason20242025!$B$3:$B$1315, "&lt;=" &amp; EA$1, DataRegularSeason20242025!$E$3:$E$1315, $A15)</f>
        <v>50</v>
      </c>
      <c r="EB15">
        <f>SUMIFS(DataRegularSeason20242025!$AA$3:$AA$1315,DataRegularSeason20242025!$B$3:$B$1315, "&lt;=" &amp; EB$1, DataRegularSeason20242025!$D$3:$D$1315, $A15)+SUMIFS(DataRegularSeason20242025!$AB$3:$AB$1315,DataRegularSeason20242025!$B$3:$B$1315, "&lt;=" &amp; EB$1, DataRegularSeason20242025!$E$3:$E$1315, $A15)</f>
        <v>50</v>
      </c>
      <c r="EC15">
        <f>SUMIFS(DataRegularSeason20242025!$AA$3:$AA$1315,DataRegularSeason20242025!$B$3:$B$1315, "&lt;=" &amp; EC$1, DataRegularSeason20242025!$D$3:$D$1315, $A15)+SUMIFS(DataRegularSeason20242025!$AB$3:$AB$1315,DataRegularSeason20242025!$B$3:$B$1315, "&lt;=" &amp; EC$1, DataRegularSeason20242025!$E$3:$E$1315, $A15)</f>
        <v>50</v>
      </c>
      <c r="ED15">
        <f>SUMIFS(DataRegularSeason20242025!$AA$3:$AA$1315,DataRegularSeason20242025!$B$3:$B$1315, "&lt;=" &amp; ED$1, DataRegularSeason20242025!$D$3:$D$1315, $A15)+SUMIFS(DataRegularSeason20242025!$AB$3:$AB$1315,DataRegularSeason20242025!$B$3:$B$1315, "&lt;=" &amp; ED$1, DataRegularSeason20242025!$E$3:$E$1315, $A15)</f>
        <v>50</v>
      </c>
      <c r="EE15">
        <f>SUMIFS(DataRegularSeason20242025!$AA$3:$AA$1315,DataRegularSeason20242025!$B$3:$B$1315, "&lt;=" &amp; EE$1, DataRegularSeason20242025!$D$3:$D$1315, $A15)+SUMIFS(DataRegularSeason20242025!$AB$3:$AB$1315,DataRegularSeason20242025!$B$3:$B$1315, "&lt;=" &amp; EE$1, DataRegularSeason20242025!$E$3:$E$1315, $A15)</f>
        <v>50</v>
      </c>
      <c r="EF15">
        <f>SUMIFS(DataRegularSeason20242025!$AA$3:$AA$1315,DataRegularSeason20242025!$B$3:$B$1315, "&lt;=" &amp; EF$1, DataRegularSeason20242025!$D$3:$D$1315, $A15)+SUMIFS(DataRegularSeason20242025!$AB$3:$AB$1315,DataRegularSeason20242025!$B$3:$B$1315, "&lt;=" &amp; EF$1, DataRegularSeason20242025!$E$3:$E$1315, $A15)</f>
        <v>50</v>
      </c>
      <c r="EG15">
        <f>SUMIFS(DataRegularSeason20242025!$AA$3:$AA$1315,DataRegularSeason20242025!$B$3:$B$1315, "&lt;=" &amp; EG$1, DataRegularSeason20242025!$D$3:$D$1315, $A15)+SUMIFS(DataRegularSeason20242025!$AB$3:$AB$1315,DataRegularSeason20242025!$B$3:$B$1315, "&lt;=" &amp; EG$1, DataRegularSeason20242025!$E$3:$E$1315, $A15)</f>
        <v>50</v>
      </c>
      <c r="EH15">
        <f>SUMIFS(DataRegularSeason20242025!$AA$3:$AA$1315,DataRegularSeason20242025!$B$3:$B$1315, "&lt;=" &amp; EH$1, DataRegularSeason20242025!$D$3:$D$1315, $A15)+SUMIFS(DataRegularSeason20242025!$AB$3:$AB$1315,DataRegularSeason20242025!$B$3:$B$1315, "&lt;=" &amp; EH$1, DataRegularSeason20242025!$E$3:$E$1315, $A15)</f>
        <v>50</v>
      </c>
      <c r="EI15">
        <f>SUMIFS(DataRegularSeason20242025!$AA$3:$AA$1315,DataRegularSeason20242025!$B$3:$B$1315, "&lt;=" &amp; EI$1, DataRegularSeason20242025!$D$3:$D$1315, $A15)+SUMIFS(DataRegularSeason20242025!$AB$3:$AB$1315,DataRegularSeason20242025!$B$3:$B$1315, "&lt;=" &amp; EI$1, DataRegularSeason20242025!$E$3:$E$1315, $A15)</f>
        <v>50</v>
      </c>
      <c r="EJ15">
        <f>SUMIFS(DataRegularSeason20242025!$AA$3:$AA$1315,DataRegularSeason20242025!$B$3:$B$1315, "&lt;=" &amp; EJ$1, DataRegularSeason20242025!$D$3:$D$1315, $A15)+SUMIFS(DataRegularSeason20242025!$AB$3:$AB$1315,DataRegularSeason20242025!$B$3:$B$1315, "&lt;=" &amp; EJ$1, DataRegularSeason20242025!$E$3:$E$1315, $A15)</f>
        <v>50</v>
      </c>
      <c r="EK15">
        <f>SUMIFS(DataRegularSeason20242025!$AA$3:$AA$1315,DataRegularSeason20242025!$B$3:$B$1315, "&lt;=" &amp; EK$1, DataRegularSeason20242025!$D$3:$D$1315, $A15)+SUMIFS(DataRegularSeason20242025!$AB$3:$AB$1315,DataRegularSeason20242025!$B$3:$B$1315, "&lt;=" &amp; EK$1, DataRegularSeason20242025!$E$3:$E$1315, $A15)</f>
        <v>50</v>
      </c>
      <c r="EL15">
        <f>SUMIFS(DataRegularSeason20242025!$AA$3:$AA$1315,DataRegularSeason20242025!$B$3:$B$1315, "&lt;=" &amp; EL$1, DataRegularSeason20242025!$D$3:$D$1315, $A15)+SUMIFS(DataRegularSeason20242025!$AB$3:$AB$1315,DataRegularSeason20242025!$B$3:$B$1315, "&lt;=" &amp; EL$1, DataRegularSeason20242025!$E$3:$E$1315, $A15)</f>
        <v>50</v>
      </c>
      <c r="EM15">
        <f>SUMIFS(DataRegularSeason20242025!$AA$3:$AA$1315,DataRegularSeason20242025!$B$3:$B$1315, "&lt;=" &amp; EM$1, DataRegularSeason20242025!$D$3:$D$1315, $A15)+SUMIFS(DataRegularSeason20242025!$AB$3:$AB$1315,DataRegularSeason20242025!$B$3:$B$1315, "&lt;=" &amp; EM$1, DataRegularSeason20242025!$E$3:$E$1315, $A15)</f>
        <v>50</v>
      </c>
      <c r="EN15">
        <f>SUMIFS(DataRegularSeason20242025!$AA$3:$AA$1315,DataRegularSeason20242025!$B$3:$B$1315, "&lt;=" &amp; EN$1, DataRegularSeason20242025!$D$3:$D$1315, $A15)+SUMIFS(DataRegularSeason20242025!$AB$3:$AB$1315,DataRegularSeason20242025!$B$3:$B$1315, "&lt;=" &amp; EN$1, DataRegularSeason20242025!$E$3:$E$1315, $A15)</f>
        <v>50</v>
      </c>
      <c r="EO15">
        <f>SUMIFS(DataRegularSeason20242025!$AA$3:$AA$1315,DataRegularSeason20242025!$B$3:$B$1315, "&lt;=" &amp; EO$1, DataRegularSeason20242025!$D$3:$D$1315, $A15)+SUMIFS(DataRegularSeason20242025!$AB$3:$AB$1315,DataRegularSeason20242025!$B$3:$B$1315, "&lt;=" &amp; EO$1, DataRegularSeason20242025!$E$3:$E$1315, $A15)</f>
        <v>50</v>
      </c>
      <c r="EP15">
        <f>SUMIFS(DataRegularSeason20242025!$AA$3:$AA$1315,DataRegularSeason20242025!$B$3:$B$1315, "&lt;=" &amp; EP$1, DataRegularSeason20242025!$D$3:$D$1315, $A15)+SUMIFS(DataRegularSeason20242025!$AB$3:$AB$1315,DataRegularSeason20242025!$B$3:$B$1315, "&lt;=" &amp; EP$1, DataRegularSeason20242025!$E$3:$E$1315, $A15)</f>
        <v>50</v>
      </c>
      <c r="EQ15">
        <f>SUMIFS(DataRegularSeason20242025!$AA$3:$AA$1315,DataRegularSeason20242025!$B$3:$B$1315, "&lt;=" &amp; EQ$1, DataRegularSeason20242025!$D$3:$D$1315, $A15)+SUMIFS(DataRegularSeason20242025!$AB$3:$AB$1315,DataRegularSeason20242025!$B$3:$B$1315, "&lt;=" &amp; EQ$1, DataRegularSeason20242025!$E$3:$E$1315, $A15)</f>
        <v>50</v>
      </c>
      <c r="ER15">
        <f>SUMIFS(DataRegularSeason20242025!$AA$3:$AA$1315,DataRegularSeason20242025!$B$3:$B$1315, "&lt;=" &amp; ER$1, DataRegularSeason20242025!$D$3:$D$1315, $A15)+SUMIFS(DataRegularSeason20242025!$AB$3:$AB$1315,DataRegularSeason20242025!$B$3:$B$1315, "&lt;=" &amp; ER$1, DataRegularSeason20242025!$E$3:$E$1315, $A15)</f>
        <v>50</v>
      </c>
      <c r="ES15">
        <f>SUMIFS(DataRegularSeason20242025!$AA$3:$AA$1315,DataRegularSeason20242025!$B$3:$B$1315, "&lt;=" &amp; ES$1, DataRegularSeason20242025!$D$3:$D$1315, $A15)+SUMIFS(DataRegularSeason20242025!$AB$3:$AB$1315,DataRegularSeason20242025!$B$3:$B$1315, "&lt;=" &amp; ES$1, DataRegularSeason20242025!$E$3:$E$1315, $A15)</f>
        <v>50</v>
      </c>
      <c r="ET15">
        <f>SUMIFS(DataRegularSeason20242025!$AA$3:$AA$1315,DataRegularSeason20242025!$B$3:$B$1315, "&lt;=" &amp; ET$1, DataRegularSeason20242025!$D$3:$D$1315, $A15)+SUMIFS(DataRegularSeason20242025!$AB$3:$AB$1315,DataRegularSeason20242025!$B$3:$B$1315, "&lt;=" &amp; ET$1, DataRegularSeason20242025!$E$3:$E$1315, $A15)</f>
        <v>50</v>
      </c>
      <c r="EU15">
        <f>SUMIFS(DataRegularSeason20242025!$AA$3:$AA$1315,DataRegularSeason20242025!$B$3:$B$1315, "&lt;=" &amp; EU$1, DataRegularSeason20242025!$D$3:$D$1315, $A15)+SUMIFS(DataRegularSeason20242025!$AB$3:$AB$1315,DataRegularSeason20242025!$B$3:$B$1315, "&lt;=" &amp; EU$1, DataRegularSeason20242025!$E$3:$E$1315, $A15)</f>
        <v>50</v>
      </c>
      <c r="EV15">
        <f>SUMIFS(DataRegularSeason20242025!$AA$3:$AA$1315,DataRegularSeason20242025!$B$3:$B$1315, "&lt;=" &amp; EV$1, DataRegularSeason20242025!$D$3:$D$1315, $A15)+SUMIFS(DataRegularSeason20242025!$AB$3:$AB$1315,DataRegularSeason20242025!$B$3:$B$1315, "&lt;=" &amp; EV$1, DataRegularSeason20242025!$E$3:$E$1315, $A15)</f>
        <v>50</v>
      </c>
      <c r="EW15">
        <f>SUMIFS(DataRegularSeason20242025!$AA$3:$AA$1315,DataRegularSeason20242025!$B$3:$B$1315, "&lt;=" &amp; EW$1, DataRegularSeason20242025!$D$3:$D$1315, $A15)+SUMIFS(DataRegularSeason20242025!$AB$3:$AB$1315,DataRegularSeason20242025!$B$3:$B$1315, "&lt;=" &amp; EW$1, DataRegularSeason20242025!$E$3:$E$1315, $A15)</f>
        <v>50</v>
      </c>
      <c r="EX15">
        <f>SUMIFS(DataRegularSeason20242025!$AA$3:$AA$1315,DataRegularSeason20242025!$B$3:$B$1315, "&lt;=" &amp; EX$1, DataRegularSeason20242025!$D$3:$D$1315, $A15)+SUMIFS(DataRegularSeason20242025!$AB$3:$AB$1315,DataRegularSeason20242025!$B$3:$B$1315, "&lt;=" &amp; EX$1, DataRegularSeason20242025!$E$3:$E$1315, $A15)</f>
        <v>50</v>
      </c>
      <c r="EY15">
        <f>SUMIFS(DataRegularSeason20242025!$AA$3:$AA$1315,DataRegularSeason20242025!$B$3:$B$1315, "&lt;=" &amp; EY$1, DataRegularSeason20242025!$D$3:$D$1315, $A15)+SUMIFS(DataRegularSeason20242025!$AB$3:$AB$1315,DataRegularSeason20242025!$B$3:$B$1315, "&lt;=" &amp; EY$1, DataRegularSeason20242025!$E$3:$E$1315, $A15)</f>
        <v>50</v>
      </c>
      <c r="EZ15">
        <f>SUMIFS(DataRegularSeason20242025!$AA$3:$AA$1315,DataRegularSeason20242025!$B$3:$B$1315, "&lt;=" &amp; EZ$1, DataRegularSeason20242025!$D$3:$D$1315, $A15)+SUMIFS(DataRegularSeason20242025!$AB$3:$AB$1315,DataRegularSeason20242025!$B$3:$B$1315, "&lt;=" &amp; EZ$1, DataRegularSeason20242025!$E$3:$E$1315, $A15)</f>
        <v>50</v>
      </c>
      <c r="FA15">
        <f>SUMIFS(DataRegularSeason20242025!$AA$3:$AA$1315,DataRegularSeason20242025!$B$3:$B$1315, "&lt;=" &amp; FA$1, DataRegularSeason20242025!$D$3:$D$1315, $A15)+SUMIFS(DataRegularSeason20242025!$AB$3:$AB$1315,DataRegularSeason20242025!$B$3:$B$1315, "&lt;=" &amp; FA$1, DataRegularSeason20242025!$E$3:$E$1315, $A15)</f>
        <v>50</v>
      </c>
      <c r="FB15">
        <f>SUMIFS(DataRegularSeason20242025!$AA$3:$AA$1315,DataRegularSeason20242025!$B$3:$B$1315, "&lt;=" &amp; FB$1, DataRegularSeason20242025!$D$3:$D$1315, $A15)+SUMIFS(DataRegularSeason20242025!$AB$3:$AB$1315,DataRegularSeason20242025!$B$3:$B$1315, "&lt;=" &amp; FB$1, DataRegularSeason20242025!$E$3:$E$1315, $A15)</f>
        <v>50</v>
      </c>
      <c r="FC15">
        <f>SUMIFS(DataRegularSeason20242025!$AA$3:$AA$1315,DataRegularSeason20242025!$B$3:$B$1315, "&lt;=" &amp; FC$1, DataRegularSeason20242025!$D$3:$D$1315, $A15)+SUMIFS(DataRegularSeason20242025!$AB$3:$AB$1315,DataRegularSeason20242025!$B$3:$B$1315, "&lt;=" &amp; FC$1, DataRegularSeason20242025!$E$3:$E$1315, $A15)</f>
        <v>50</v>
      </c>
      <c r="FD15">
        <f>SUMIFS(DataRegularSeason20242025!$AA$3:$AA$1315,DataRegularSeason20242025!$B$3:$B$1315, "&lt;=" &amp; FD$1, DataRegularSeason20242025!$D$3:$D$1315, $A15)+SUMIFS(DataRegularSeason20242025!$AB$3:$AB$1315,DataRegularSeason20242025!$B$3:$B$1315, "&lt;=" &amp; FD$1, DataRegularSeason20242025!$E$3:$E$1315, $A15)</f>
        <v>50</v>
      </c>
      <c r="FE15">
        <f>SUMIFS(DataRegularSeason20242025!$AA$3:$AA$1315,DataRegularSeason20242025!$B$3:$B$1315, "&lt;=" &amp; FE$1, DataRegularSeason20242025!$D$3:$D$1315, $A15)+SUMIFS(DataRegularSeason20242025!$AB$3:$AB$1315,DataRegularSeason20242025!$B$3:$B$1315, "&lt;=" &amp; FE$1, DataRegularSeason20242025!$E$3:$E$1315, $A15)</f>
        <v>50</v>
      </c>
      <c r="FF15">
        <f>SUMIFS(DataRegularSeason20242025!$AA$3:$AA$1315,DataRegularSeason20242025!$B$3:$B$1315, "&lt;=" &amp; FF$1, DataRegularSeason20242025!$D$3:$D$1315, $A15)+SUMIFS(DataRegularSeason20242025!$AB$3:$AB$1315,DataRegularSeason20242025!$B$3:$B$1315, "&lt;=" &amp; FF$1, DataRegularSeason20242025!$E$3:$E$1315, $A15)</f>
        <v>50</v>
      </c>
      <c r="FG15">
        <f>SUMIFS(DataRegularSeason20242025!$AA$3:$AA$1315,DataRegularSeason20242025!$B$3:$B$1315, "&lt;=" &amp; FG$1, DataRegularSeason20242025!$D$3:$D$1315, $A15)+SUMIFS(DataRegularSeason20242025!$AB$3:$AB$1315,DataRegularSeason20242025!$B$3:$B$1315, "&lt;=" &amp; FG$1, DataRegularSeason20242025!$E$3:$E$1315, $A15)</f>
        <v>50</v>
      </c>
      <c r="FH15">
        <f>SUMIFS(DataRegularSeason20242025!$AA$3:$AA$1315,DataRegularSeason20242025!$B$3:$B$1315, "&lt;=" &amp; FH$1, DataRegularSeason20242025!$D$3:$D$1315, $A15)+SUMIFS(DataRegularSeason20242025!$AB$3:$AB$1315,DataRegularSeason20242025!$B$3:$B$1315, "&lt;=" &amp; FH$1, DataRegularSeason20242025!$E$3:$E$1315, $A15)</f>
        <v>50</v>
      </c>
      <c r="FI15">
        <f>SUMIFS(DataRegularSeason20242025!$AA$3:$AA$1315,DataRegularSeason20242025!$B$3:$B$1315, "&lt;=" &amp; FI$1, DataRegularSeason20242025!$D$3:$D$1315, $A15)+SUMIFS(DataRegularSeason20242025!$AB$3:$AB$1315,DataRegularSeason20242025!$B$3:$B$1315, "&lt;=" &amp; FI$1, DataRegularSeason20242025!$E$3:$E$1315, $A15)</f>
        <v>50</v>
      </c>
      <c r="FJ15">
        <f>SUMIFS(DataRegularSeason20242025!$AA$3:$AA$1315,DataRegularSeason20242025!$B$3:$B$1315, "&lt;=" &amp; FJ$1, DataRegularSeason20242025!$D$3:$D$1315, $A15)+SUMIFS(DataRegularSeason20242025!$AB$3:$AB$1315,DataRegularSeason20242025!$B$3:$B$1315, "&lt;=" &amp; FJ$1, DataRegularSeason20242025!$E$3:$E$1315, $A15)</f>
        <v>50</v>
      </c>
      <c r="FK15">
        <f>SUMIFS(DataRegularSeason20242025!$AA$3:$AA$1315,DataRegularSeason20242025!$B$3:$B$1315, "&lt;=" &amp; FK$1, DataRegularSeason20242025!$D$3:$D$1315, $A15)+SUMIFS(DataRegularSeason20242025!$AB$3:$AB$1315,DataRegularSeason20242025!$B$3:$B$1315, "&lt;=" &amp; FK$1, DataRegularSeason20242025!$E$3:$E$1315, $A15)</f>
        <v>50</v>
      </c>
      <c r="FL15">
        <f>SUMIFS(DataRegularSeason20242025!$AA$3:$AA$1315,DataRegularSeason20242025!$B$3:$B$1315, "&lt;=" &amp; FL$1, DataRegularSeason20242025!$D$3:$D$1315, $A15)+SUMIFS(DataRegularSeason20242025!$AB$3:$AB$1315,DataRegularSeason20242025!$B$3:$B$1315, "&lt;=" &amp; FL$1, DataRegularSeason20242025!$E$3:$E$1315, $A15)</f>
        <v>50</v>
      </c>
      <c r="FM15">
        <f>SUMIFS(DataRegularSeason20242025!$AA$3:$AA$1315,DataRegularSeason20242025!$B$3:$B$1315, "&lt;=" &amp; FM$1, DataRegularSeason20242025!$D$3:$D$1315, $A15)+SUMIFS(DataRegularSeason20242025!$AB$3:$AB$1315,DataRegularSeason20242025!$B$3:$B$1315, "&lt;=" &amp; FM$1, DataRegularSeason20242025!$E$3:$E$1315, $A15)</f>
        <v>50</v>
      </c>
      <c r="FN15">
        <f>SUMIFS(DataRegularSeason20242025!$AA$3:$AA$1315,DataRegularSeason20242025!$B$3:$B$1315, "&lt;=" &amp; FN$1, DataRegularSeason20242025!$D$3:$D$1315, $A15)+SUMIFS(DataRegularSeason20242025!$AB$3:$AB$1315,DataRegularSeason20242025!$B$3:$B$1315, "&lt;=" &amp; FN$1, DataRegularSeason20242025!$E$3:$E$1315, $A15)</f>
        <v>50</v>
      </c>
      <c r="FO15">
        <f>SUMIFS(DataRegularSeason20242025!$AA$3:$AA$1315,DataRegularSeason20242025!$B$3:$B$1315, "&lt;=" &amp; FO$1, DataRegularSeason20242025!$D$3:$D$1315, $A15)+SUMIFS(DataRegularSeason20242025!$AB$3:$AB$1315,DataRegularSeason20242025!$B$3:$B$1315, "&lt;=" &amp; FO$1, DataRegularSeason20242025!$E$3:$E$1315, $A15)</f>
        <v>50</v>
      </c>
      <c r="FP15">
        <f>SUMIFS(DataRegularSeason20242025!$AA$3:$AA$1315,DataRegularSeason20242025!$B$3:$B$1315, "&lt;=" &amp; FP$1, DataRegularSeason20242025!$D$3:$D$1315, $A15)+SUMIFS(DataRegularSeason20242025!$AB$3:$AB$1315,DataRegularSeason20242025!$B$3:$B$1315, "&lt;=" &amp; FP$1, DataRegularSeason20242025!$E$3:$E$1315, $A15)</f>
        <v>50</v>
      </c>
      <c r="FQ15">
        <f>SUMIFS(DataRegularSeason20242025!$AA$3:$AA$1315,DataRegularSeason20242025!$B$3:$B$1315, "&lt;=" &amp; FQ$1, DataRegularSeason20242025!$D$3:$D$1315, $A15)+SUMIFS(DataRegularSeason20242025!$AB$3:$AB$1315,DataRegularSeason20242025!$B$3:$B$1315, "&lt;=" &amp; FQ$1, DataRegularSeason20242025!$E$3:$E$1315, $A15)</f>
        <v>50</v>
      </c>
      <c r="FR15">
        <f>SUMIFS(DataRegularSeason20242025!$AA$3:$AA$1315,DataRegularSeason20242025!$B$3:$B$1315, "&lt;=" &amp; FR$1, DataRegularSeason20242025!$D$3:$D$1315, $A15)+SUMIFS(DataRegularSeason20242025!$AB$3:$AB$1315,DataRegularSeason20242025!$B$3:$B$1315, "&lt;=" &amp; FR$1, DataRegularSeason20242025!$E$3:$E$1315, $A15)</f>
        <v>50</v>
      </c>
      <c r="FS15">
        <f>SUMIFS(DataRegularSeason20242025!$AA$3:$AA$1315,DataRegularSeason20242025!$B$3:$B$1315, "&lt;=" &amp; FS$1, DataRegularSeason20242025!$D$3:$D$1315, $A15)+SUMIFS(DataRegularSeason20242025!$AB$3:$AB$1315,DataRegularSeason20242025!$B$3:$B$1315, "&lt;=" &amp; FS$1, DataRegularSeason20242025!$E$3:$E$1315, $A15)</f>
        <v>50</v>
      </c>
      <c r="FT15">
        <f>SUMIFS(DataRegularSeason20242025!$AA$3:$AA$1315,DataRegularSeason20242025!$B$3:$B$1315, "&lt;=" &amp; FT$1, DataRegularSeason20242025!$D$3:$D$1315, $A15)+SUMIFS(DataRegularSeason20242025!$AB$3:$AB$1315,DataRegularSeason20242025!$B$3:$B$1315, "&lt;=" &amp; FT$1, DataRegularSeason20242025!$E$3:$E$1315, $A15)</f>
        <v>50</v>
      </c>
      <c r="FU15">
        <f>SUMIFS(DataRegularSeason20242025!$AA$3:$AA$1315,DataRegularSeason20242025!$B$3:$B$1315, "&lt;=" &amp; FU$1, DataRegularSeason20242025!$D$3:$D$1315, $A15)+SUMIFS(DataRegularSeason20242025!$AB$3:$AB$1315,DataRegularSeason20242025!$B$3:$B$1315, "&lt;=" &amp; FU$1, DataRegularSeason20242025!$E$3:$E$1315, $A15)</f>
        <v>50</v>
      </c>
      <c r="FV15">
        <f>SUMIFS(DataRegularSeason20242025!$AA$3:$AA$1315,DataRegularSeason20242025!$B$3:$B$1315, "&lt;=" &amp; FV$1, DataRegularSeason20242025!$D$3:$D$1315, $A15)+SUMIFS(DataRegularSeason20242025!$AB$3:$AB$1315,DataRegularSeason20242025!$B$3:$B$1315, "&lt;=" &amp; FV$1, DataRegularSeason20242025!$E$3:$E$1315, $A15)</f>
        <v>50</v>
      </c>
      <c r="FW15">
        <f>SUMIFS(DataRegularSeason20242025!$AA$3:$AA$1315,DataRegularSeason20242025!$B$3:$B$1315, "&lt;=" &amp; FW$1, DataRegularSeason20242025!$D$3:$D$1315, $A15)+SUMIFS(DataRegularSeason20242025!$AB$3:$AB$1315,DataRegularSeason20242025!$B$3:$B$1315, "&lt;=" &amp; FW$1, DataRegularSeason20242025!$E$3:$E$1315, $A15)</f>
        <v>50</v>
      </c>
      <c r="FX15">
        <f>SUMIFS(DataRegularSeason20242025!$AA$3:$AA$1315,DataRegularSeason20242025!$B$3:$B$1315, "&lt;=" &amp; FX$1, DataRegularSeason20242025!$D$3:$D$1315, $A15)+SUMIFS(DataRegularSeason20242025!$AB$3:$AB$1315,DataRegularSeason20242025!$B$3:$B$1315, "&lt;=" &amp; FX$1, DataRegularSeason20242025!$E$3:$E$1315, $A15)</f>
        <v>50</v>
      </c>
      <c r="FY15">
        <f>SUMIFS(DataRegularSeason20242025!$AA$3:$AA$1315,DataRegularSeason20242025!$B$3:$B$1315, "&lt;=" &amp; FY$1, DataRegularSeason20242025!$D$3:$D$1315, $A15)+SUMIFS(DataRegularSeason20242025!$AB$3:$AB$1315,DataRegularSeason20242025!$B$3:$B$1315, "&lt;=" &amp; FY$1, DataRegularSeason20242025!$E$3:$E$1315, $A15)</f>
        <v>50</v>
      </c>
      <c r="FZ15">
        <f>SUMIFS(DataRegularSeason20242025!$AA$3:$AA$1315,DataRegularSeason20242025!$B$3:$B$1315, "&lt;=" &amp; FZ$1, DataRegularSeason20242025!$D$3:$D$1315, $A15)+SUMIFS(DataRegularSeason20242025!$AB$3:$AB$1315,DataRegularSeason20242025!$B$3:$B$1315, "&lt;=" &amp; FZ$1, DataRegularSeason20242025!$E$3:$E$1315, $A15)</f>
        <v>50</v>
      </c>
      <c r="GA15">
        <f>SUMIFS(DataRegularSeason20242025!$AA$3:$AA$1315,DataRegularSeason20242025!$B$3:$B$1315, "&lt;=" &amp; GA$1, DataRegularSeason20242025!$D$3:$D$1315, $A15)+SUMIFS(DataRegularSeason20242025!$AB$3:$AB$1315,DataRegularSeason20242025!$B$3:$B$1315, "&lt;=" &amp; GA$1, DataRegularSeason20242025!$E$3:$E$1315, $A15)</f>
        <v>50</v>
      </c>
      <c r="GB15">
        <f>SUMIFS(DataRegularSeason20242025!$AA$3:$AA$1315,DataRegularSeason20242025!$B$3:$B$1315, "&lt;=" &amp; GB$1, DataRegularSeason20242025!$D$3:$D$1315, $A15)+SUMIFS(DataRegularSeason20242025!$AB$3:$AB$1315,DataRegularSeason20242025!$B$3:$B$1315, "&lt;=" &amp; GB$1, DataRegularSeason20242025!$E$3:$E$1315, $A15)</f>
        <v>50</v>
      </c>
      <c r="GC15">
        <f>SUMIFS(DataRegularSeason20242025!$AA$3:$AA$1315,DataRegularSeason20242025!$B$3:$B$1315, "&lt;=" &amp; GC$1, DataRegularSeason20242025!$D$3:$D$1315, $A15)+SUMIFS(DataRegularSeason20242025!$AB$3:$AB$1315,DataRegularSeason20242025!$B$3:$B$1315, "&lt;=" &amp; GC$1, DataRegularSeason20242025!$E$3:$E$1315, $A15)</f>
        <v>50</v>
      </c>
      <c r="GD15">
        <f>SUMIFS(DataRegularSeason20242025!$AA$3:$AA$1315,DataRegularSeason20242025!$B$3:$B$1315, "&lt;=" &amp; GD$1, DataRegularSeason20242025!$D$3:$D$1315, $A15)+SUMIFS(DataRegularSeason20242025!$AB$3:$AB$1315,DataRegularSeason20242025!$B$3:$B$1315, "&lt;=" &amp; GD$1, DataRegularSeason20242025!$E$3:$E$1315, $A15)</f>
        <v>50</v>
      </c>
      <c r="GE15">
        <f>SUMIFS(DataRegularSeason20242025!$AA$3:$AA$1315,DataRegularSeason20242025!$B$3:$B$1315, "&lt;=" &amp; GE$1, DataRegularSeason20242025!$D$3:$D$1315, $A15)+SUMIFS(DataRegularSeason20242025!$AB$3:$AB$1315,DataRegularSeason20242025!$B$3:$B$1315, "&lt;=" &amp; GE$1, DataRegularSeason20242025!$E$3:$E$1315, $A15)</f>
        <v>50</v>
      </c>
      <c r="GF15">
        <f>SUMIFS(DataRegularSeason20242025!$AA$3:$AA$1315,DataRegularSeason20242025!$B$3:$B$1315, "&lt;=" &amp; GF$1, DataRegularSeason20242025!$D$3:$D$1315, $A15)+SUMIFS(DataRegularSeason20242025!$AB$3:$AB$1315,DataRegularSeason20242025!$B$3:$B$1315, "&lt;=" &amp; GF$1, DataRegularSeason20242025!$E$3:$E$1315, $A15)</f>
        <v>50</v>
      </c>
      <c r="GG15">
        <f>SUMIFS(DataRegularSeason20242025!$AA$3:$AA$1315,DataRegularSeason20242025!$B$3:$B$1315, "&lt;=" &amp; GG$1, DataRegularSeason20242025!$D$3:$D$1315, $A15)+SUMIFS(DataRegularSeason20242025!$AB$3:$AB$1315,DataRegularSeason20242025!$B$3:$B$1315, "&lt;=" &amp; GG$1, DataRegularSeason20242025!$E$3:$E$1315, $A15)</f>
        <v>50</v>
      </c>
      <c r="GH15">
        <f>SUMIFS(DataRegularSeason20242025!$AA$3:$AA$1315,DataRegularSeason20242025!$B$3:$B$1315, "&lt;=" &amp; GH$1, DataRegularSeason20242025!$D$3:$D$1315, $A15)+SUMIFS(DataRegularSeason20242025!$AB$3:$AB$1315,DataRegularSeason20242025!$B$3:$B$1315, "&lt;=" &amp; GH$1, DataRegularSeason20242025!$E$3:$E$1315, $A15)</f>
        <v>50</v>
      </c>
      <c r="GI15">
        <f>SUMIFS(DataRegularSeason20242025!$AA$3:$AA$1315,DataRegularSeason20242025!$B$3:$B$1315, "&lt;=" &amp; GI$1, DataRegularSeason20242025!$D$3:$D$1315, $A15)+SUMIFS(DataRegularSeason20242025!$AB$3:$AB$1315,DataRegularSeason20242025!$B$3:$B$1315, "&lt;=" &amp; GI$1, DataRegularSeason20242025!$E$3:$E$1315, $A15)</f>
        <v>50</v>
      </c>
      <c r="GJ15">
        <f>SUMIFS(DataRegularSeason20242025!$AA$3:$AA$1315,DataRegularSeason20242025!$B$3:$B$1315, "&lt;=" &amp; GJ$1, DataRegularSeason20242025!$D$3:$D$1315, $A15)+SUMIFS(DataRegularSeason20242025!$AB$3:$AB$1315,DataRegularSeason20242025!$B$3:$B$1315, "&lt;=" &amp; GJ$1, DataRegularSeason20242025!$E$3:$E$1315, $A15)</f>
        <v>50</v>
      </c>
      <c r="GK15">
        <f>SUMIFS(DataRegularSeason20242025!$AA$3:$AA$1315,DataRegularSeason20242025!$B$3:$B$1315, "&lt;=" &amp; GK$1, DataRegularSeason20242025!$D$3:$D$1315, $A15)+SUMIFS(DataRegularSeason20242025!$AB$3:$AB$1315,DataRegularSeason20242025!$B$3:$B$1315, "&lt;=" &amp; GK$1, DataRegularSeason20242025!$E$3:$E$1315, $A15)</f>
        <v>50</v>
      </c>
      <c r="GL15">
        <f>SUMIFS(DataRegularSeason20242025!$AA$3:$AA$1315,DataRegularSeason20242025!$B$3:$B$1315, "&lt;=" &amp; GL$1, DataRegularSeason20242025!$D$3:$D$1315, $A15)+SUMIFS(DataRegularSeason20242025!$AB$3:$AB$1315,DataRegularSeason20242025!$B$3:$B$1315, "&lt;=" &amp; GL$1, DataRegularSeason20242025!$E$3:$E$1315, $A15)</f>
        <v>50</v>
      </c>
      <c r="GM15">
        <f>SUMIFS(DataRegularSeason20242025!$AA$3:$AA$1315,DataRegularSeason20242025!$B$3:$B$1315, "&lt;=" &amp; GM$1, DataRegularSeason20242025!$D$3:$D$1315, $A15)+SUMIFS(DataRegularSeason20242025!$AB$3:$AB$1315,DataRegularSeason20242025!$B$3:$B$1315, "&lt;=" &amp; GM$1, DataRegularSeason20242025!$E$3:$E$1315, $A15)</f>
        <v>50</v>
      </c>
      <c r="GN15">
        <f>SUMIFS(DataRegularSeason20242025!$AA$3:$AA$1315,DataRegularSeason20242025!$B$3:$B$1315, "&lt;=" &amp; GN$1, DataRegularSeason20242025!$D$3:$D$1315, $A15)+SUMIFS(DataRegularSeason20242025!$AB$3:$AB$1315,DataRegularSeason20242025!$B$3:$B$1315, "&lt;=" &amp; GN$1, DataRegularSeason20242025!$E$3:$E$1315, $A15)</f>
        <v>50</v>
      </c>
      <c r="GO15">
        <f>SUMIFS(DataRegularSeason20242025!$AA$3:$AA$1315,DataRegularSeason20242025!$B$3:$B$1315, "&lt;=" &amp; GO$1, DataRegularSeason20242025!$D$3:$D$1315, $A15)+SUMIFS(DataRegularSeason20242025!$AB$3:$AB$1315,DataRegularSeason20242025!$B$3:$B$1315, "&lt;=" &amp; GO$1, DataRegularSeason20242025!$E$3:$E$1315, $A15)</f>
        <v>50</v>
      </c>
      <c r="GP15">
        <f>SUMIFS(DataRegularSeason20242025!$AA$3:$AA$1315,DataRegularSeason20242025!$B$3:$B$1315, "&lt;=" &amp; GP$1, DataRegularSeason20242025!$D$3:$D$1315, $A15)+SUMIFS(DataRegularSeason20242025!$AB$3:$AB$1315,DataRegularSeason20242025!$B$3:$B$1315, "&lt;=" &amp; GP$1, DataRegularSeason20242025!$E$3:$E$1315, $A15)</f>
        <v>50</v>
      </c>
      <c r="GQ15">
        <f>SUMIFS(DataRegularSeason20242025!$AA$3:$AA$1315,DataRegularSeason20242025!$B$3:$B$1315, "&lt;=" &amp; GQ$1, DataRegularSeason20242025!$D$3:$D$1315, $A15)+SUMIFS(DataRegularSeason20242025!$AB$3:$AB$1315,DataRegularSeason20242025!$B$3:$B$1315, "&lt;=" &amp; GQ$1, DataRegularSeason20242025!$E$3:$E$1315, $A15)</f>
        <v>50</v>
      </c>
      <c r="GR15">
        <f>SUMIFS(DataRegularSeason20242025!$AA$3:$AA$1315,DataRegularSeason20242025!$B$3:$B$1315, "&lt;=" &amp; GR$1, DataRegularSeason20242025!$D$3:$D$1315, $A15)+SUMIFS(DataRegularSeason20242025!$AB$3:$AB$1315,DataRegularSeason20242025!$B$3:$B$1315, "&lt;=" &amp; GR$1, DataRegularSeason20242025!$E$3:$E$1315, $A15)</f>
        <v>50</v>
      </c>
      <c r="GS15">
        <f>SUMIFS(DataRegularSeason20242025!$AA$3:$AA$1315,DataRegularSeason20242025!$B$3:$B$1315, "&lt;=" &amp; GS$1, DataRegularSeason20242025!$D$3:$D$1315, $A15)+SUMIFS(DataRegularSeason20242025!$AB$3:$AB$1315,DataRegularSeason20242025!$B$3:$B$1315, "&lt;=" &amp; GS$1, DataRegularSeason20242025!$E$3:$E$1315, $A15)</f>
        <v>50</v>
      </c>
      <c r="GT15">
        <f>SUMIFS(DataRegularSeason20242025!$AA$3:$AA$1315,DataRegularSeason20242025!$B$3:$B$1315, "&lt;=" &amp; GT$1, DataRegularSeason20242025!$D$3:$D$1315, $A15)+SUMIFS(DataRegularSeason20242025!$AB$3:$AB$1315,DataRegularSeason20242025!$B$3:$B$1315, "&lt;=" &amp; GT$1, DataRegularSeason20242025!$E$3:$E$1315, $A15)</f>
        <v>50</v>
      </c>
      <c r="GU15">
        <f>SUMIFS(DataRegularSeason20242025!$AA$3:$AA$1315,DataRegularSeason20242025!$B$3:$B$1315, "&lt;=" &amp; GU$1, DataRegularSeason20242025!$D$3:$D$1315, $A15)+SUMIFS(DataRegularSeason20242025!$AB$3:$AB$1315,DataRegularSeason20242025!$B$3:$B$1315, "&lt;=" &amp; GU$1, DataRegularSeason20242025!$E$3:$E$1315, $A15)</f>
        <v>50</v>
      </c>
    </row>
    <row r="16" spans="1:275" x14ac:dyDescent="0.25">
      <c r="A16" t="s">
        <v>33</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49</v>
      </c>
      <c r="DR16">
        <f>SUMIFS(DataRegularSeason20242025!$AA$3:$AA$1315,DataRegularSeason20242025!$B$3:$B$1315, "&lt;=" &amp; DR$1, DataRegularSeason20242025!$D$3:$D$1315, $A16)+SUMIFS(DataRegularSeason20242025!$AB$3:$AB$1315,DataRegularSeason20242025!$B$3:$B$1315, "&lt;=" &amp; DR$1, DataRegularSeason20242025!$E$3:$E$1315, $A16)</f>
        <v>49</v>
      </c>
      <c r="DS16">
        <f>SUMIFS(DataRegularSeason20242025!$AA$3:$AA$1315,DataRegularSeason20242025!$B$3:$B$1315, "&lt;=" &amp; DS$1, DataRegularSeason20242025!$D$3:$D$1315, $A16)+SUMIFS(DataRegularSeason20242025!$AB$3:$AB$1315,DataRegularSeason20242025!$B$3:$B$1315, "&lt;=" &amp; DS$1, DataRegularSeason20242025!$E$3:$E$1315, $A16)</f>
        <v>49</v>
      </c>
      <c r="DT16">
        <f>SUMIFS(DataRegularSeason20242025!$AA$3:$AA$1315,DataRegularSeason20242025!$B$3:$B$1315, "&lt;=" &amp; DT$1, DataRegularSeason20242025!$D$3:$D$1315, $A16)+SUMIFS(DataRegularSeason20242025!$AB$3:$AB$1315,DataRegularSeason20242025!$B$3:$B$1315, "&lt;=" &amp; DT$1, DataRegularSeason20242025!$E$3:$E$1315, $A16)</f>
        <v>49</v>
      </c>
      <c r="DU16">
        <f>SUMIFS(DataRegularSeason20242025!$AA$3:$AA$1315,DataRegularSeason20242025!$B$3:$B$1315, "&lt;=" &amp; DU$1, DataRegularSeason20242025!$D$3:$D$1315, $A16)+SUMIFS(DataRegularSeason20242025!$AB$3:$AB$1315,DataRegularSeason20242025!$B$3:$B$1315, "&lt;=" &amp; DU$1, DataRegularSeason20242025!$E$3:$E$1315, $A16)</f>
        <v>49</v>
      </c>
      <c r="DV16">
        <f>SUMIFS(DataRegularSeason20242025!$AA$3:$AA$1315,DataRegularSeason20242025!$B$3:$B$1315, "&lt;=" &amp; DV$1, DataRegularSeason20242025!$D$3:$D$1315, $A16)+SUMIFS(DataRegularSeason20242025!$AB$3:$AB$1315,DataRegularSeason20242025!$B$3:$B$1315, "&lt;=" &amp; DV$1, DataRegularSeason20242025!$E$3:$E$1315, $A16)</f>
        <v>49</v>
      </c>
      <c r="DW16">
        <f>SUMIFS(DataRegularSeason20242025!$AA$3:$AA$1315,DataRegularSeason20242025!$B$3:$B$1315, "&lt;=" &amp; DW$1, DataRegularSeason20242025!$D$3:$D$1315, $A16)+SUMIFS(DataRegularSeason20242025!$AB$3:$AB$1315,DataRegularSeason20242025!$B$3:$B$1315, "&lt;=" &amp; DW$1, DataRegularSeason20242025!$E$3:$E$1315, $A16)</f>
        <v>49</v>
      </c>
      <c r="DX16">
        <f>SUMIFS(DataRegularSeason20242025!$AA$3:$AA$1315,DataRegularSeason20242025!$B$3:$B$1315, "&lt;=" &amp; DX$1, DataRegularSeason20242025!$D$3:$D$1315, $A16)+SUMIFS(DataRegularSeason20242025!$AB$3:$AB$1315,DataRegularSeason20242025!$B$3:$B$1315, "&lt;=" &amp; DX$1, DataRegularSeason20242025!$E$3:$E$1315, $A16)</f>
        <v>49</v>
      </c>
      <c r="DY16">
        <f>SUMIFS(DataRegularSeason20242025!$AA$3:$AA$1315,DataRegularSeason20242025!$B$3:$B$1315, "&lt;=" &amp; DY$1, DataRegularSeason20242025!$D$3:$D$1315, $A16)+SUMIFS(DataRegularSeason20242025!$AB$3:$AB$1315,DataRegularSeason20242025!$B$3:$B$1315, "&lt;=" &amp; DY$1, DataRegularSeason20242025!$E$3:$E$1315, $A16)</f>
        <v>49</v>
      </c>
      <c r="DZ16">
        <f>SUMIFS(DataRegularSeason20242025!$AA$3:$AA$1315,DataRegularSeason20242025!$B$3:$B$1315, "&lt;=" &amp; DZ$1, DataRegularSeason20242025!$D$3:$D$1315, $A16)+SUMIFS(DataRegularSeason20242025!$AB$3:$AB$1315,DataRegularSeason20242025!$B$3:$B$1315, "&lt;=" &amp; DZ$1, DataRegularSeason20242025!$E$3:$E$1315, $A16)</f>
        <v>49</v>
      </c>
      <c r="EA16">
        <f>SUMIFS(DataRegularSeason20242025!$AA$3:$AA$1315,DataRegularSeason20242025!$B$3:$B$1315, "&lt;=" &amp; EA$1, DataRegularSeason20242025!$D$3:$D$1315, $A16)+SUMIFS(DataRegularSeason20242025!$AB$3:$AB$1315,DataRegularSeason20242025!$B$3:$B$1315, "&lt;=" &amp; EA$1, DataRegularSeason20242025!$E$3:$E$1315, $A16)</f>
        <v>49</v>
      </c>
      <c r="EB16">
        <f>SUMIFS(DataRegularSeason20242025!$AA$3:$AA$1315,DataRegularSeason20242025!$B$3:$B$1315, "&lt;=" &amp; EB$1, DataRegularSeason20242025!$D$3:$D$1315, $A16)+SUMIFS(DataRegularSeason20242025!$AB$3:$AB$1315,DataRegularSeason20242025!$B$3:$B$1315, "&lt;=" &amp; EB$1, DataRegularSeason20242025!$E$3:$E$1315, $A16)</f>
        <v>49</v>
      </c>
      <c r="EC16">
        <f>SUMIFS(DataRegularSeason20242025!$AA$3:$AA$1315,DataRegularSeason20242025!$B$3:$B$1315, "&lt;=" &amp; EC$1, DataRegularSeason20242025!$D$3:$D$1315, $A16)+SUMIFS(DataRegularSeason20242025!$AB$3:$AB$1315,DataRegularSeason20242025!$B$3:$B$1315, "&lt;=" &amp; EC$1, DataRegularSeason20242025!$E$3:$E$1315, $A16)</f>
        <v>49</v>
      </c>
      <c r="ED16">
        <f>SUMIFS(DataRegularSeason20242025!$AA$3:$AA$1315,DataRegularSeason20242025!$B$3:$B$1315, "&lt;=" &amp; ED$1, DataRegularSeason20242025!$D$3:$D$1315, $A16)+SUMIFS(DataRegularSeason20242025!$AB$3:$AB$1315,DataRegularSeason20242025!$B$3:$B$1315, "&lt;=" &amp; ED$1, DataRegularSeason20242025!$E$3:$E$1315, $A16)</f>
        <v>49</v>
      </c>
      <c r="EE16">
        <f>SUMIFS(DataRegularSeason20242025!$AA$3:$AA$1315,DataRegularSeason20242025!$B$3:$B$1315, "&lt;=" &amp; EE$1, DataRegularSeason20242025!$D$3:$D$1315, $A16)+SUMIFS(DataRegularSeason20242025!$AB$3:$AB$1315,DataRegularSeason20242025!$B$3:$B$1315, "&lt;=" &amp; EE$1, DataRegularSeason20242025!$E$3:$E$1315, $A16)</f>
        <v>49</v>
      </c>
      <c r="EF16">
        <f>SUMIFS(DataRegularSeason20242025!$AA$3:$AA$1315,DataRegularSeason20242025!$B$3:$B$1315, "&lt;=" &amp; EF$1, DataRegularSeason20242025!$D$3:$D$1315, $A16)+SUMIFS(DataRegularSeason20242025!$AB$3:$AB$1315,DataRegularSeason20242025!$B$3:$B$1315, "&lt;=" &amp; EF$1, DataRegularSeason20242025!$E$3:$E$1315, $A16)</f>
        <v>49</v>
      </c>
      <c r="EG16">
        <f>SUMIFS(DataRegularSeason20242025!$AA$3:$AA$1315,DataRegularSeason20242025!$B$3:$B$1315, "&lt;=" &amp; EG$1, DataRegularSeason20242025!$D$3:$D$1315, $A16)+SUMIFS(DataRegularSeason20242025!$AB$3:$AB$1315,DataRegularSeason20242025!$B$3:$B$1315, "&lt;=" &amp; EG$1, DataRegularSeason20242025!$E$3:$E$1315, $A16)</f>
        <v>49</v>
      </c>
      <c r="EH16">
        <f>SUMIFS(DataRegularSeason20242025!$AA$3:$AA$1315,DataRegularSeason20242025!$B$3:$B$1315, "&lt;=" &amp; EH$1, DataRegularSeason20242025!$D$3:$D$1315, $A16)+SUMIFS(DataRegularSeason20242025!$AB$3:$AB$1315,DataRegularSeason20242025!$B$3:$B$1315, "&lt;=" &amp; EH$1, DataRegularSeason20242025!$E$3:$E$1315, $A16)</f>
        <v>49</v>
      </c>
      <c r="EI16">
        <f>SUMIFS(DataRegularSeason20242025!$AA$3:$AA$1315,DataRegularSeason20242025!$B$3:$B$1315, "&lt;=" &amp; EI$1, DataRegularSeason20242025!$D$3:$D$1315, $A16)+SUMIFS(DataRegularSeason20242025!$AB$3:$AB$1315,DataRegularSeason20242025!$B$3:$B$1315, "&lt;=" &amp; EI$1, DataRegularSeason20242025!$E$3:$E$1315, $A16)</f>
        <v>49</v>
      </c>
      <c r="EJ16">
        <f>SUMIFS(DataRegularSeason20242025!$AA$3:$AA$1315,DataRegularSeason20242025!$B$3:$B$1315, "&lt;=" &amp; EJ$1, DataRegularSeason20242025!$D$3:$D$1315, $A16)+SUMIFS(DataRegularSeason20242025!$AB$3:$AB$1315,DataRegularSeason20242025!$B$3:$B$1315, "&lt;=" &amp; EJ$1, DataRegularSeason20242025!$E$3:$E$1315, $A16)</f>
        <v>49</v>
      </c>
      <c r="EK16">
        <f>SUMIFS(DataRegularSeason20242025!$AA$3:$AA$1315,DataRegularSeason20242025!$B$3:$B$1315, "&lt;=" &amp; EK$1, DataRegularSeason20242025!$D$3:$D$1315, $A16)+SUMIFS(DataRegularSeason20242025!$AB$3:$AB$1315,DataRegularSeason20242025!$B$3:$B$1315, "&lt;=" &amp; EK$1, DataRegularSeason20242025!$E$3:$E$1315, $A16)</f>
        <v>49</v>
      </c>
      <c r="EL16">
        <f>SUMIFS(DataRegularSeason20242025!$AA$3:$AA$1315,DataRegularSeason20242025!$B$3:$B$1315, "&lt;=" &amp; EL$1, DataRegularSeason20242025!$D$3:$D$1315, $A16)+SUMIFS(DataRegularSeason20242025!$AB$3:$AB$1315,DataRegularSeason20242025!$B$3:$B$1315, "&lt;=" &amp; EL$1, DataRegularSeason20242025!$E$3:$E$1315, $A16)</f>
        <v>49</v>
      </c>
      <c r="EM16">
        <f>SUMIFS(DataRegularSeason20242025!$AA$3:$AA$1315,DataRegularSeason20242025!$B$3:$B$1315, "&lt;=" &amp; EM$1, DataRegularSeason20242025!$D$3:$D$1315, $A16)+SUMIFS(DataRegularSeason20242025!$AB$3:$AB$1315,DataRegularSeason20242025!$B$3:$B$1315, "&lt;=" &amp; EM$1, DataRegularSeason20242025!$E$3:$E$1315, $A16)</f>
        <v>49</v>
      </c>
      <c r="EN16">
        <f>SUMIFS(DataRegularSeason20242025!$AA$3:$AA$1315,DataRegularSeason20242025!$B$3:$B$1315, "&lt;=" &amp; EN$1, DataRegularSeason20242025!$D$3:$D$1315, $A16)+SUMIFS(DataRegularSeason20242025!$AB$3:$AB$1315,DataRegularSeason20242025!$B$3:$B$1315, "&lt;=" &amp; EN$1, DataRegularSeason20242025!$E$3:$E$1315, $A16)</f>
        <v>49</v>
      </c>
      <c r="EO16">
        <f>SUMIFS(DataRegularSeason20242025!$AA$3:$AA$1315,DataRegularSeason20242025!$B$3:$B$1315, "&lt;=" &amp; EO$1, DataRegularSeason20242025!$D$3:$D$1315, $A16)+SUMIFS(DataRegularSeason20242025!$AB$3:$AB$1315,DataRegularSeason20242025!$B$3:$B$1315, "&lt;=" &amp; EO$1, DataRegularSeason20242025!$E$3:$E$1315, $A16)</f>
        <v>49</v>
      </c>
      <c r="EP16">
        <f>SUMIFS(DataRegularSeason20242025!$AA$3:$AA$1315,DataRegularSeason20242025!$B$3:$B$1315, "&lt;=" &amp; EP$1, DataRegularSeason20242025!$D$3:$D$1315, $A16)+SUMIFS(DataRegularSeason20242025!$AB$3:$AB$1315,DataRegularSeason20242025!$B$3:$B$1315, "&lt;=" &amp; EP$1, DataRegularSeason20242025!$E$3:$E$1315, $A16)</f>
        <v>49</v>
      </c>
      <c r="EQ16">
        <f>SUMIFS(DataRegularSeason20242025!$AA$3:$AA$1315,DataRegularSeason20242025!$B$3:$B$1315, "&lt;=" &amp; EQ$1, DataRegularSeason20242025!$D$3:$D$1315, $A16)+SUMIFS(DataRegularSeason20242025!$AB$3:$AB$1315,DataRegularSeason20242025!$B$3:$B$1315, "&lt;=" &amp; EQ$1, DataRegularSeason20242025!$E$3:$E$1315, $A16)</f>
        <v>49</v>
      </c>
      <c r="ER16">
        <f>SUMIFS(DataRegularSeason20242025!$AA$3:$AA$1315,DataRegularSeason20242025!$B$3:$B$1315, "&lt;=" &amp; ER$1, DataRegularSeason20242025!$D$3:$D$1315, $A16)+SUMIFS(DataRegularSeason20242025!$AB$3:$AB$1315,DataRegularSeason20242025!$B$3:$B$1315, "&lt;=" &amp; ER$1, DataRegularSeason20242025!$E$3:$E$1315, $A16)</f>
        <v>49</v>
      </c>
      <c r="ES16">
        <f>SUMIFS(DataRegularSeason20242025!$AA$3:$AA$1315,DataRegularSeason20242025!$B$3:$B$1315, "&lt;=" &amp; ES$1, DataRegularSeason20242025!$D$3:$D$1315, $A16)+SUMIFS(DataRegularSeason20242025!$AB$3:$AB$1315,DataRegularSeason20242025!$B$3:$B$1315, "&lt;=" &amp; ES$1, DataRegularSeason20242025!$E$3:$E$1315, $A16)</f>
        <v>49</v>
      </c>
      <c r="ET16">
        <f>SUMIFS(DataRegularSeason20242025!$AA$3:$AA$1315,DataRegularSeason20242025!$B$3:$B$1315, "&lt;=" &amp; ET$1, DataRegularSeason20242025!$D$3:$D$1315, $A16)+SUMIFS(DataRegularSeason20242025!$AB$3:$AB$1315,DataRegularSeason20242025!$B$3:$B$1315, "&lt;=" &amp; ET$1, DataRegularSeason20242025!$E$3:$E$1315, $A16)</f>
        <v>49</v>
      </c>
      <c r="EU16">
        <f>SUMIFS(DataRegularSeason20242025!$AA$3:$AA$1315,DataRegularSeason20242025!$B$3:$B$1315, "&lt;=" &amp; EU$1, DataRegularSeason20242025!$D$3:$D$1315, $A16)+SUMIFS(DataRegularSeason20242025!$AB$3:$AB$1315,DataRegularSeason20242025!$B$3:$B$1315, "&lt;=" &amp; EU$1, DataRegularSeason20242025!$E$3:$E$1315, $A16)</f>
        <v>49</v>
      </c>
      <c r="EV16">
        <f>SUMIFS(DataRegularSeason20242025!$AA$3:$AA$1315,DataRegularSeason20242025!$B$3:$B$1315, "&lt;=" &amp; EV$1, DataRegularSeason20242025!$D$3:$D$1315, $A16)+SUMIFS(DataRegularSeason20242025!$AB$3:$AB$1315,DataRegularSeason20242025!$B$3:$B$1315, "&lt;=" &amp; EV$1, DataRegularSeason20242025!$E$3:$E$1315, $A16)</f>
        <v>49</v>
      </c>
      <c r="EW16">
        <f>SUMIFS(DataRegularSeason20242025!$AA$3:$AA$1315,DataRegularSeason20242025!$B$3:$B$1315, "&lt;=" &amp; EW$1, DataRegularSeason20242025!$D$3:$D$1315, $A16)+SUMIFS(DataRegularSeason20242025!$AB$3:$AB$1315,DataRegularSeason20242025!$B$3:$B$1315, "&lt;=" &amp; EW$1, DataRegularSeason20242025!$E$3:$E$1315, $A16)</f>
        <v>49</v>
      </c>
      <c r="EX16">
        <f>SUMIFS(DataRegularSeason20242025!$AA$3:$AA$1315,DataRegularSeason20242025!$B$3:$B$1315, "&lt;=" &amp; EX$1, DataRegularSeason20242025!$D$3:$D$1315, $A16)+SUMIFS(DataRegularSeason20242025!$AB$3:$AB$1315,DataRegularSeason20242025!$B$3:$B$1315, "&lt;=" &amp; EX$1, DataRegularSeason20242025!$E$3:$E$1315, $A16)</f>
        <v>49</v>
      </c>
      <c r="EY16">
        <f>SUMIFS(DataRegularSeason20242025!$AA$3:$AA$1315,DataRegularSeason20242025!$B$3:$B$1315, "&lt;=" &amp; EY$1, DataRegularSeason20242025!$D$3:$D$1315, $A16)+SUMIFS(DataRegularSeason20242025!$AB$3:$AB$1315,DataRegularSeason20242025!$B$3:$B$1315, "&lt;=" &amp; EY$1, DataRegularSeason20242025!$E$3:$E$1315, $A16)</f>
        <v>49</v>
      </c>
      <c r="EZ16">
        <f>SUMIFS(DataRegularSeason20242025!$AA$3:$AA$1315,DataRegularSeason20242025!$B$3:$B$1315, "&lt;=" &amp; EZ$1, DataRegularSeason20242025!$D$3:$D$1315, $A16)+SUMIFS(DataRegularSeason20242025!$AB$3:$AB$1315,DataRegularSeason20242025!$B$3:$B$1315, "&lt;=" &amp; EZ$1, DataRegularSeason20242025!$E$3:$E$1315, $A16)</f>
        <v>49</v>
      </c>
      <c r="FA16">
        <f>SUMIFS(DataRegularSeason20242025!$AA$3:$AA$1315,DataRegularSeason20242025!$B$3:$B$1315, "&lt;=" &amp; FA$1, DataRegularSeason20242025!$D$3:$D$1315, $A16)+SUMIFS(DataRegularSeason20242025!$AB$3:$AB$1315,DataRegularSeason20242025!$B$3:$B$1315, "&lt;=" &amp; FA$1, DataRegularSeason20242025!$E$3:$E$1315, $A16)</f>
        <v>49</v>
      </c>
      <c r="FB16">
        <f>SUMIFS(DataRegularSeason20242025!$AA$3:$AA$1315,DataRegularSeason20242025!$B$3:$B$1315, "&lt;=" &amp; FB$1, DataRegularSeason20242025!$D$3:$D$1315, $A16)+SUMIFS(DataRegularSeason20242025!$AB$3:$AB$1315,DataRegularSeason20242025!$B$3:$B$1315, "&lt;=" &amp; FB$1, DataRegularSeason20242025!$E$3:$E$1315, $A16)</f>
        <v>49</v>
      </c>
      <c r="FC16">
        <f>SUMIFS(DataRegularSeason20242025!$AA$3:$AA$1315,DataRegularSeason20242025!$B$3:$B$1315, "&lt;=" &amp; FC$1, DataRegularSeason20242025!$D$3:$D$1315, $A16)+SUMIFS(DataRegularSeason20242025!$AB$3:$AB$1315,DataRegularSeason20242025!$B$3:$B$1315, "&lt;=" &amp; FC$1, DataRegularSeason20242025!$E$3:$E$1315, $A16)</f>
        <v>49</v>
      </c>
      <c r="FD16">
        <f>SUMIFS(DataRegularSeason20242025!$AA$3:$AA$1315,DataRegularSeason20242025!$B$3:$B$1315, "&lt;=" &amp; FD$1, DataRegularSeason20242025!$D$3:$D$1315, $A16)+SUMIFS(DataRegularSeason20242025!$AB$3:$AB$1315,DataRegularSeason20242025!$B$3:$B$1315, "&lt;=" &amp; FD$1, DataRegularSeason20242025!$E$3:$E$1315, $A16)</f>
        <v>49</v>
      </c>
      <c r="FE16">
        <f>SUMIFS(DataRegularSeason20242025!$AA$3:$AA$1315,DataRegularSeason20242025!$B$3:$B$1315, "&lt;=" &amp; FE$1, DataRegularSeason20242025!$D$3:$D$1315, $A16)+SUMIFS(DataRegularSeason20242025!$AB$3:$AB$1315,DataRegularSeason20242025!$B$3:$B$1315, "&lt;=" &amp; FE$1, DataRegularSeason20242025!$E$3:$E$1315, $A16)</f>
        <v>49</v>
      </c>
      <c r="FF16">
        <f>SUMIFS(DataRegularSeason20242025!$AA$3:$AA$1315,DataRegularSeason20242025!$B$3:$B$1315, "&lt;=" &amp; FF$1, DataRegularSeason20242025!$D$3:$D$1315, $A16)+SUMIFS(DataRegularSeason20242025!$AB$3:$AB$1315,DataRegularSeason20242025!$B$3:$B$1315, "&lt;=" &amp; FF$1, DataRegularSeason20242025!$E$3:$E$1315, $A16)</f>
        <v>49</v>
      </c>
      <c r="FG16">
        <f>SUMIFS(DataRegularSeason20242025!$AA$3:$AA$1315,DataRegularSeason20242025!$B$3:$B$1315, "&lt;=" &amp; FG$1, DataRegularSeason20242025!$D$3:$D$1315, $A16)+SUMIFS(DataRegularSeason20242025!$AB$3:$AB$1315,DataRegularSeason20242025!$B$3:$B$1315, "&lt;=" &amp; FG$1, DataRegularSeason20242025!$E$3:$E$1315, $A16)</f>
        <v>49</v>
      </c>
      <c r="FH16">
        <f>SUMIFS(DataRegularSeason20242025!$AA$3:$AA$1315,DataRegularSeason20242025!$B$3:$B$1315, "&lt;=" &amp; FH$1, DataRegularSeason20242025!$D$3:$D$1315, $A16)+SUMIFS(DataRegularSeason20242025!$AB$3:$AB$1315,DataRegularSeason20242025!$B$3:$B$1315, "&lt;=" &amp; FH$1, DataRegularSeason20242025!$E$3:$E$1315, $A16)</f>
        <v>49</v>
      </c>
      <c r="FI16">
        <f>SUMIFS(DataRegularSeason20242025!$AA$3:$AA$1315,DataRegularSeason20242025!$B$3:$B$1315, "&lt;=" &amp; FI$1, DataRegularSeason20242025!$D$3:$D$1315, $A16)+SUMIFS(DataRegularSeason20242025!$AB$3:$AB$1315,DataRegularSeason20242025!$B$3:$B$1315, "&lt;=" &amp; FI$1, DataRegularSeason20242025!$E$3:$E$1315, $A16)</f>
        <v>49</v>
      </c>
      <c r="FJ16">
        <f>SUMIFS(DataRegularSeason20242025!$AA$3:$AA$1315,DataRegularSeason20242025!$B$3:$B$1315, "&lt;=" &amp; FJ$1, DataRegularSeason20242025!$D$3:$D$1315, $A16)+SUMIFS(DataRegularSeason20242025!$AB$3:$AB$1315,DataRegularSeason20242025!$B$3:$B$1315, "&lt;=" &amp; FJ$1, DataRegularSeason20242025!$E$3:$E$1315, $A16)</f>
        <v>49</v>
      </c>
      <c r="FK16">
        <f>SUMIFS(DataRegularSeason20242025!$AA$3:$AA$1315,DataRegularSeason20242025!$B$3:$B$1315, "&lt;=" &amp; FK$1, DataRegularSeason20242025!$D$3:$D$1315, $A16)+SUMIFS(DataRegularSeason20242025!$AB$3:$AB$1315,DataRegularSeason20242025!$B$3:$B$1315, "&lt;=" &amp; FK$1, DataRegularSeason20242025!$E$3:$E$1315, $A16)</f>
        <v>49</v>
      </c>
      <c r="FL16">
        <f>SUMIFS(DataRegularSeason20242025!$AA$3:$AA$1315,DataRegularSeason20242025!$B$3:$B$1315, "&lt;=" &amp; FL$1, DataRegularSeason20242025!$D$3:$D$1315, $A16)+SUMIFS(DataRegularSeason20242025!$AB$3:$AB$1315,DataRegularSeason20242025!$B$3:$B$1315, "&lt;=" &amp; FL$1, DataRegularSeason20242025!$E$3:$E$1315, $A16)</f>
        <v>49</v>
      </c>
      <c r="FM16">
        <f>SUMIFS(DataRegularSeason20242025!$AA$3:$AA$1315,DataRegularSeason20242025!$B$3:$B$1315, "&lt;=" &amp; FM$1, DataRegularSeason20242025!$D$3:$D$1315, $A16)+SUMIFS(DataRegularSeason20242025!$AB$3:$AB$1315,DataRegularSeason20242025!$B$3:$B$1315, "&lt;=" &amp; FM$1, DataRegularSeason20242025!$E$3:$E$1315, $A16)</f>
        <v>49</v>
      </c>
      <c r="FN16">
        <f>SUMIFS(DataRegularSeason20242025!$AA$3:$AA$1315,DataRegularSeason20242025!$B$3:$B$1315, "&lt;=" &amp; FN$1, DataRegularSeason20242025!$D$3:$D$1315, $A16)+SUMIFS(DataRegularSeason20242025!$AB$3:$AB$1315,DataRegularSeason20242025!$B$3:$B$1315, "&lt;=" &amp; FN$1, DataRegularSeason20242025!$E$3:$E$1315, $A16)</f>
        <v>49</v>
      </c>
      <c r="FO16">
        <f>SUMIFS(DataRegularSeason20242025!$AA$3:$AA$1315,DataRegularSeason20242025!$B$3:$B$1315, "&lt;=" &amp; FO$1, DataRegularSeason20242025!$D$3:$D$1315, $A16)+SUMIFS(DataRegularSeason20242025!$AB$3:$AB$1315,DataRegularSeason20242025!$B$3:$B$1315, "&lt;=" &amp; FO$1, DataRegularSeason20242025!$E$3:$E$1315, $A16)</f>
        <v>49</v>
      </c>
      <c r="FP16">
        <f>SUMIFS(DataRegularSeason20242025!$AA$3:$AA$1315,DataRegularSeason20242025!$B$3:$B$1315, "&lt;=" &amp; FP$1, DataRegularSeason20242025!$D$3:$D$1315, $A16)+SUMIFS(DataRegularSeason20242025!$AB$3:$AB$1315,DataRegularSeason20242025!$B$3:$B$1315, "&lt;=" &amp; FP$1, DataRegularSeason20242025!$E$3:$E$1315, $A16)</f>
        <v>49</v>
      </c>
      <c r="FQ16">
        <f>SUMIFS(DataRegularSeason20242025!$AA$3:$AA$1315,DataRegularSeason20242025!$B$3:$B$1315, "&lt;=" &amp; FQ$1, DataRegularSeason20242025!$D$3:$D$1315, $A16)+SUMIFS(DataRegularSeason20242025!$AB$3:$AB$1315,DataRegularSeason20242025!$B$3:$B$1315, "&lt;=" &amp; FQ$1, DataRegularSeason20242025!$E$3:$E$1315, $A16)</f>
        <v>49</v>
      </c>
      <c r="FR16">
        <f>SUMIFS(DataRegularSeason20242025!$AA$3:$AA$1315,DataRegularSeason20242025!$B$3:$B$1315, "&lt;=" &amp; FR$1, DataRegularSeason20242025!$D$3:$D$1315, $A16)+SUMIFS(DataRegularSeason20242025!$AB$3:$AB$1315,DataRegularSeason20242025!$B$3:$B$1315, "&lt;=" &amp; FR$1, DataRegularSeason20242025!$E$3:$E$1315, $A16)</f>
        <v>49</v>
      </c>
      <c r="FS16">
        <f>SUMIFS(DataRegularSeason20242025!$AA$3:$AA$1315,DataRegularSeason20242025!$B$3:$B$1315, "&lt;=" &amp; FS$1, DataRegularSeason20242025!$D$3:$D$1315, $A16)+SUMIFS(DataRegularSeason20242025!$AB$3:$AB$1315,DataRegularSeason20242025!$B$3:$B$1315, "&lt;=" &amp; FS$1, DataRegularSeason20242025!$E$3:$E$1315, $A16)</f>
        <v>49</v>
      </c>
      <c r="FT16">
        <f>SUMIFS(DataRegularSeason20242025!$AA$3:$AA$1315,DataRegularSeason20242025!$B$3:$B$1315, "&lt;=" &amp; FT$1, DataRegularSeason20242025!$D$3:$D$1315, $A16)+SUMIFS(DataRegularSeason20242025!$AB$3:$AB$1315,DataRegularSeason20242025!$B$3:$B$1315, "&lt;=" &amp; FT$1, DataRegularSeason20242025!$E$3:$E$1315, $A16)</f>
        <v>49</v>
      </c>
      <c r="FU16">
        <f>SUMIFS(DataRegularSeason20242025!$AA$3:$AA$1315,DataRegularSeason20242025!$B$3:$B$1315, "&lt;=" &amp; FU$1, DataRegularSeason20242025!$D$3:$D$1315, $A16)+SUMIFS(DataRegularSeason20242025!$AB$3:$AB$1315,DataRegularSeason20242025!$B$3:$B$1315, "&lt;=" &amp; FU$1, DataRegularSeason20242025!$E$3:$E$1315, $A16)</f>
        <v>49</v>
      </c>
      <c r="FV16">
        <f>SUMIFS(DataRegularSeason20242025!$AA$3:$AA$1315,DataRegularSeason20242025!$B$3:$B$1315, "&lt;=" &amp; FV$1, DataRegularSeason20242025!$D$3:$D$1315, $A16)+SUMIFS(DataRegularSeason20242025!$AB$3:$AB$1315,DataRegularSeason20242025!$B$3:$B$1315, "&lt;=" &amp; FV$1, DataRegularSeason20242025!$E$3:$E$1315, $A16)</f>
        <v>49</v>
      </c>
      <c r="FW16">
        <f>SUMIFS(DataRegularSeason20242025!$AA$3:$AA$1315,DataRegularSeason20242025!$B$3:$B$1315, "&lt;=" &amp; FW$1, DataRegularSeason20242025!$D$3:$D$1315, $A16)+SUMIFS(DataRegularSeason20242025!$AB$3:$AB$1315,DataRegularSeason20242025!$B$3:$B$1315, "&lt;=" &amp; FW$1, DataRegularSeason20242025!$E$3:$E$1315, $A16)</f>
        <v>49</v>
      </c>
      <c r="FX16">
        <f>SUMIFS(DataRegularSeason20242025!$AA$3:$AA$1315,DataRegularSeason20242025!$B$3:$B$1315, "&lt;=" &amp; FX$1, DataRegularSeason20242025!$D$3:$D$1315, $A16)+SUMIFS(DataRegularSeason20242025!$AB$3:$AB$1315,DataRegularSeason20242025!$B$3:$B$1315, "&lt;=" &amp; FX$1, DataRegularSeason20242025!$E$3:$E$1315, $A16)</f>
        <v>49</v>
      </c>
      <c r="FY16">
        <f>SUMIFS(DataRegularSeason20242025!$AA$3:$AA$1315,DataRegularSeason20242025!$B$3:$B$1315, "&lt;=" &amp; FY$1, DataRegularSeason20242025!$D$3:$D$1315, $A16)+SUMIFS(DataRegularSeason20242025!$AB$3:$AB$1315,DataRegularSeason20242025!$B$3:$B$1315, "&lt;=" &amp; FY$1, DataRegularSeason20242025!$E$3:$E$1315, $A16)</f>
        <v>49</v>
      </c>
      <c r="FZ16">
        <f>SUMIFS(DataRegularSeason20242025!$AA$3:$AA$1315,DataRegularSeason20242025!$B$3:$B$1315, "&lt;=" &amp; FZ$1, DataRegularSeason20242025!$D$3:$D$1315, $A16)+SUMIFS(DataRegularSeason20242025!$AB$3:$AB$1315,DataRegularSeason20242025!$B$3:$B$1315, "&lt;=" &amp; FZ$1, DataRegularSeason20242025!$E$3:$E$1315, $A16)</f>
        <v>49</v>
      </c>
      <c r="GA16">
        <f>SUMIFS(DataRegularSeason20242025!$AA$3:$AA$1315,DataRegularSeason20242025!$B$3:$B$1315, "&lt;=" &amp; GA$1, DataRegularSeason20242025!$D$3:$D$1315, $A16)+SUMIFS(DataRegularSeason20242025!$AB$3:$AB$1315,DataRegularSeason20242025!$B$3:$B$1315, "&lt;=" &amp; GA$1, DataRegularSeason20242025!$E$3:$E$1315, $A16)</f>
        <v>49</v>
      </c>
      <c r="GB16">
        <f>SUMIFS(DataRegularSeason20242025!$AA$3:$AA$1315,DataRegularSeason20242025!$B$3:$B$1315, "&lt;=" &amp; GB$1, DataRegularSeason20242025!$D$3:$D$1315, $A16)+SUMIFS(DataRegularSeason20242025!$AB$3:$AB$1315,DataRegularSeason20242025!$B$3:$B$1315, "&lt;=" &amp; GB$1, DataRegularSeason20242025!$E$3:$E$1315, $A16)</f>
        <v>49</v>
      </c>
      <c r="GC16">
        <f>SUMIFS(DataRegularSeason20242025!$AA$3:$AA$1315,DataRegularSeason20242025!$B$3:$B$1315, "&lt;=" &amp; GC$1, DataRegularSeason20242025!$D$3:$D$1315, $A16)+SUMIFS(DataRegularSeason20242025!$AB$3:$AB$1315,DataRegularSeason20242025!$B$3:$B$1315, "&lt;=" &amp; GC$1, DataRegularSeason20242025!$E$3:$E$1315, $A16)</f>
        <v>49</v>
      </c>
      <c r="GD16">
        <f>SUMIFS(DataRegularSeason20242025!$AA$3:$AA$1315,DataRegularSeason20242025!$B$3:$B$1315, "&lt;=" &amp; GD$1, DataRegularSeason20242025!$D$3:$D$1315, $A16)+SUMIFS(DataRegularSeason20242025!$AB$3:$AB$1315,DataRegularSeason20242025!$B$3:$B$1315, "&lt;=" &amp; GD$1, DataRegularSeason20242025!$E$3:$E$1315, $A16)</f>
        <v>49</v>
      </c>
      <c r="GE16">
        <f>SUMIFS(DataRegularSeason20242025!$AA$3:$AA$1315,DataRegularSeason20242025!$B$3:$B$1315, "&lt;=" &amp; GE$1, DataRegularSeason20242025!$D$3:$D$1315, $A16)+SUMIFS(DataRegularSeason20242025!$AB$3:$AB$1315,DataRegularSeason20242025!$B$3:$B$1315, "&lt;=" &amp; GE$1, DataRegularSeason20242025!$E$3:$E$1315, $A16)</f>
        <v>49</v>
      </c>
      <c r="GF16">
        <f>SUMIFS(DataRegularSeason20242025!$AA$3:$AA$1315,DataRegularSeason20242025!$B$3:$B$1315, "&lt;=" &amp; GF$1, DataRegularSeason20242025!$D$3:$D$1315, $A16)+SUMIFS(DataRegularSeason20242025!$AB$3:$AB$1315,DataRegularSeason20242025!$B$3:$B$1315, "&lt;=" &amp; GF$1, DataRegularSeason20242025!$E$3:$E$1315, $A16)</f>
        <v>49</v>
      </c>
      <c r="GG16">
        <f>SUMIFS(DataRegularSeason20242025!$AA$3:$AA$1315,DataRegularSeason20242025!$B$3:$B$1315, "&lt;=" &amp; GG$1, DataRegularSeason20242025!$D$3:$D$1315, $A16)+SUMIFS(DataRegularSeason20242025!$AB$3:$AB$1315,DataRegularSeason20242025!$B$3:$B$1315, "&lt;=" &amp; GG$1, DataRegularSeason20242025!$E$3:$E$1315, $A16)</f>
        <v>49</v>
      </c>
      <c r="GH16">
        <f>SUMIFS(DataRegularSeason20242025!$AA$3:$AA$1315,DataRegularSeason20242025!$B$3:$B$1315, "&lt;=" &amp; GH$1, DataRegularSeason20242025!$D$3:$D$1315, $A16)+SUMIFS(DataRegularSeason20242025!$AB$3:$AB$1315,DataRegularSeason20242025!$B$3:$B$1315, "&lt;=" &amp; GH$1, DataRegularSeason20242025!$E$3:$E$1315, $A16)</f>
        <v>49</v>
      </c>
      <c r="GI16">
        <f>SUMIFS(DataRegularSeason20242025!$AA$3:$AA$1315,DataRegularSeason20242025!$B$3:$B$1315, "&lt;=" &amp; GI$1, DataRegularSeason20242025!$D$3:$D$1315, $A16)+SUMIFS(DataRegularSeason20242025!$AB$3:$AB$1315,DataRegularSeason20242025!$B$3:$B$1315, "&lt;=" &amp; GI$1, DataRegularSeason20242025!$E$3:$E$1315, $A16)</f>
        <v>49</v>
      </c>
      <c r="GJ16">
        <f>SUMIFS(DataRegularSeason20242025!$AA$3:$AA$1315,DataRegularSeason20242025!$B$3:$B$1315, "&lt;=" &amp; GJ$1, DataRegularSeason20242025!$D$3:$D$1315, $A16)+SUMIFS(DataRegularSeason20242025!$AB$3:$AB$1315,DataRegularSeason20242025!$B$3:$B$1315, "&lt;=" &amp; GJ$1, DataRegularSeason20242025!$E$3:$E$1315, $A16)</f>
        <v>49</v>
      </c>
      <c r="GK16">
        <f>SUMIFS(DataRegularSeason20242025!$AA$3:$AA$1315,DataRegularSeason20242025!$B$3:$B$1315, "&lt;=" &amp; GK$1, DataRegularSeason20242025!$D$3:$D$1315, $A16)+SUMIFS(DataRegularSeason20242025!$AB$3:$AB$1315,DataRegularSeason20242025!$B$3:$B$1315, "&lt;=" &amp; GK$1, DataRegularSeason20242025!$E$3:$E$1315, $A16)</f>
        <v>49</v>
      </c>
      <c r="GL16">
        <f>SUMIFS(DataRegularSeason20242025!$AA$3:$AA$1315,DataRegularSeason20242025!$B$3:$B$1315, "&lt;=" &amp; GL$1, DataRegularSeason20242025!$D$3:$D$1315, $A16)+SUMIFS(DataRegularSeason20242025!$AB$3:$AB$1315,DataRegularSeason20242025!$B$3:$B$1315, "&lt;=" &amp; GL$1, DataRegularSeason20242025!$E$3:$E$1315, $A16)</f>
        <v>49</v>
      </c>
      <c r="GM16">
        <f>SUMIFS(DataRegularSeason20242025!$AA$3:$AA$1315,DataRegularSeason20242025!$B$3:$B$1315, "&lt;=" &amp; GM$1, DataRegularSeason20242025!$D$3:$D$1315, $A16)+SUMIFS(DataRegularSeason20242025!$AB$3:$AB$1315,DataRegularSeason20242025!$B$3:$B$1315, "&lt;=" &amp; GM$1, DataRegularSeason20242025!$E$3:$E$1315, $A16)</f>
        <v>49</v>
      </c>
      <c r="GN16">
        <f>SUMIFS(DataRegularSeason20242025!$AA$3:$AA$1315,DataRegularSeason20242025!$B$3:$B$1315, "&lt;=" &amp; GN$1, DataRegularSeason20242025!$D$3:$D$1315, $A16)+SUMIFS(DataRegularSeason20242025!$AB$3:$AB$1315,DataRegularSeason20242025!$B$3:$B$1315, "&lt;=" &amp; GN$1, DataRegularSeason20242025!$E$3:$E$1315, $A16)</f>
        <v>49</v>
      </c>
      <c r="GO16">
        <f>SUMIFS(DataRegularSeason20242025!$AA$3:$AA$1315,DataRegularSeason20242025!$B$3:$B$1315, "&lt;=" &amp; GO$1, DataRegularSeason20242025!$D$3:$D$1315, $A16)+SUMIFS(DataRegularSeason20242025!$AB$3:$AB$1315,DataRegularSeason20242025!$B$3:$B$1315, "&lt;=" &amp; GO$1, DataRegularSeason20242025!$E$3:$E$1315, $A16)</f>
        <v>49</v>
      </c>
      <c r="GP16">
        <f>SUMIFS(DataRegularSeason20242025!$AA$3:$AA$1315,DataRegularSeason20242025!$B$3:$B$1315, "&lt;=" &amp; GP$1, DataRegularSeason20242025!$D$3:$D$1315, $A16)+SUMIFS(DataRegularSeason20242025!$AB$3:$AB$1315,DataRegularSeason20242025!$B$3:$B$1315, "&lt;=" &amp; GP$1, DataRegularSeason20242025!$E$3:$E$1315, $A16)</f>
        <v>49</v>
      </c>
      <c r="GQ16">
        <f>SUMIFS(DataRegularSeason20242025!$AA$3:$AA$1315,DataRegularSeason20242025!$B$3:$B$1315, "&lt;=" &amp; GQ$1, DataRegularSeason20242025!$D$3:$D$1315, $A16)+SUMIFS(DataRegularSeason20242025!$AB$3:$AB$1315,DataRegularSeason20242025!$B$3:$B$1315, "&lt;=" &amp; GQ$1, DataRegularSeason20242025!$E$3:$E$1315, $A16)</f>
        <v>49</v>
      </c>
      <c r="GR16">
        <f>SUMIFS(DataRegularSeason20242025!$AA$3:$AA$1315,DataRegularSeason20242025!$B$3:$B$1315, "&lt;=" &amp; GR$1, DataRegularSeason20242025!$D$3:$D$1315, $A16)+SUMIFS(DataRegularSeason20242025!$AB$3:$AB$1315,DataRegularSeason20242025!$B$3:$B$1315, "&lt;=" &amp; GR$1, DataRegularSeason20242025!$E$3:$E$1315, $A16)</f>
        <v>49</v>
      </c>
      <c r="GS16">
        <f>SUMIFS(DataRegularSeason20242025!$AA$3:$AA$1315,DataRegularSeason20242025!$B$3:$B$1315, "&lt;=" &amp; GS$1, DataRegularSeason20242025!$D$3:$D$1315, $A16)+SUMIFS(DataRegularSeason20242025!$AB$3:$AB$1315,DataRegularSeason20242025!$B$3:$B$1315, "&lt;=" &amp; GS$1, DataRegularSeason20242025!$E$3:$E$1315, $A16)</f>
        <v>49</v>
      </c>
      <c r="GT16">
        <f>SUMIFS(DataRegularSeason20242025!$AA$3:$AA$1315,DataRegularSeason20242025!$B$3:$B$1315, "&lt;=" &amp; GT$1, DataRegularSeason20242025!$D$3:$D$1315, $A16)+SUMIFS(DataRegularSeason20242025!$AB$3:$AB$1315,DataRegularSeason20242025!$B$3:$B$1315, "&lt;=" &amp; GT$1, DataRegularSeason20242025!$E$3:$E$1315, $A16)</f>
        <v>49</v>
      </c>
      <c r="GU16">
        <f>SUMIFS(DataRegularSeason20242025!$AA$3:$AA$1315,DataRegularSeason20242025!$B$3:$B$1315, "&lt;=" &amp; GU$1, DataRegularSeason20242025!$D$3:$D$1315, $A16)+SUMIFS(DataRegularSeason20242025!$AB$3:$AB$1315,DataRegularSeason20242025!$B$3:$B$1315, "&lt;=" &amp; GU$1, DataRegularSeason20242025!$E$3:$E$1315, $A16)</f>
        <v>49</v>
      </c>
    </row>
    <row r="17" spans="1:203" x14ac:dyDescent="0.25">
      <c r="A17" t="s">
        <v>21</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48</v>
      </c>
      <c r="DS17">
        <f>SUMIFS(DataRegularSeason20242025!$AA$3:$AA$1315,DataRegularSeason20242025!$B$3:$B$1315, "&lt;=" &amp; DS$1, DataRegularSeason20242025!$D$3:$D$1315, $A17)+SUMIFS(DataRegularSeason20242025!$AB$3:$AB$1315,DataRegularSeason20242025!$B$3:$B$1315, "&lt;=" &amp; DS$1, DataRegularSeason20242025!$E$3:$E$1315, $A17)</f>
        <v>48</v>
      </c>
      <c r="DT17">
        <f>SUMIFS(DataRegularSeason20242025!$AA$3:$AA$1315,DataRegularSeason20242025!$B$3:$B$1315, "&lt;=" &amp; DT$1, DataRegularSeason20242025!$D$3:$D$1315, $A17)+SUMIFS(DataRegularSeason20242025!$AB$3:$AB$1315,DataRegularSeason20242025!$B$3:$B$1315, "&lt;=" &amp; DT$1, DataRegularSeason20242025!$E$3:$E$1315, $A17)</f>
        <v>48</v>
      </c>
      <c r="DU17">
        <f>SUMIFS(DataRegularSeason20242025!$AA$3:$AA$1315,DataRegularSeason20242025!$B$3:$B$1315, "&lt;=" &amp; DU$1, DataRegularSeason20242025!$D$3:$D$1315, $A17)+SUMIFS(DataRegularSeason20242025!$AB$3:$AB$1315,DataRegularSeason20242025!$B$3:$B$1315, "&lt;=" &amp; DU$1, DataRegularSeason20242025!$E$3:$E$1315, $A17)</f>
        <v>48</v>
      </c>
      <c r="DV17">
        <f>SUMIFS(DataRegularSeason20242025!$AA$3:$AA$1315,DataRegularSeason20242025!$B$3:$B$1315, "&lt;=" &amp; DV$1, DataRegularSeason20242025!$D$3:$D$1315, $A17)+SUMIFS(DataRegularSeason20242025!$AB$3:$AB$1315,DataRegularSeason20242025!$B$3:$B$1315, "&lt;=" &amp; DV$1, DataRegularSeason20242025!$E$3:$E$1315, $A17)</f>
        <v>48</v>
      </c>
      <c r="DW17">
        <f>SUMIFS(DataRegularSeason20242025!$AA$3:$AA$1315,DataRegularSeason20242025!$B$3:$B$1315, "&lt;=" &amp; DW$1, DataRegularSeason20242025!$D$3:$D$1315, $A17)+SUMIFS(DataRegularSeason20242025!$AB$3:$AB$1315,DataRegularSeason20242025!$B$3:$B$1315, "&lt;=" &amp; DW$1, DataRegularSeason20242025!$E$3:$E$1315, $A17)</f>
        <v>48</v>
      </c>
      <c r="DX17">
        <f>SUMIFS(DataRegularSeason20242025!$AA$3:$AA$1315,DataRegularSeason20242025!$B$3:$B$1315, "&lt;=" &amp; DX$1, DataRegularSeason20242025!$D$3:$D$1315, $A17)+SUMIFS(DataRegularSeason20242025!$AB$3:$AB$1315,DataRegularSeason20242025!$B$3:$B$1315, "&lt;=" &amp; DX$1, DataRegularSeason20242025!$E$3:$E$1315, $A17)</f>
        <v>48</v>
      </c>
      <c r="DY17">
        <f>SUMIFS(DataRegularSeason20242025!$AA$3:$AA$1315,DataRegularSeason20242025!$B$3:$B$1315, "&lt;=" &amp; DY$1, DataRegularSeason20242025!$D$3:$D$1315, $A17)+SUMIFS(DataRegularSeason20242025!$AB$3:$AB$1315,DataRegularSeason20242025!$B$3:$B$1315, "&lt;=" &amp; DY$1, DataRegularSeason20242025!$E$3:$E$1315, $A17)</f>
        <v>48</v>
      </c>
      <c r="DZ17">
        <f>SUMIFS(DataRegularSeason20242025!$AA$3:$AA$1315,DataRegularSeason20242025!$B$3:$B$1315, "&lt;=" &amp; DZ$1, DataRegularSeason20242025!$D$3:$D$1315, $A17)+SUMIFS(DataRegularSeason20242025!$AB$3:$AB$1315,DataRegularSeason20242025!$B$3:$B$1315, "&lt;=" &amp; DZ$1, DataRegularSeason20242025!$E$3:$E$1315, $A17)</f>
        <v>48</v>
      </c>
      <c r="EA17">
        <f>SUMIFS(DataRegularSeason20242025!$AA$3:$AA$1315,DataRegularSeason20242025!$B$3:$B$1315, "&lt;=" &amp; EA$1, DataRegularSeason20242025!$D$3:$D$1315, $A17)+SUMIFS(DataRegularSeason20242025!$AB$3:$AB$1315,DataRegularSeason20242025!$B$3:$B$1315, "&lt;=" &amp; EA$1, DataRegularSeason20242025!$E$3:$E$1315, $A17)</f>
        <v>48</v>
      </c>
      <c r="EB17">
        <f>SUMIFS(DataRegularSeason20242025!$AA$3:$AA$1315,DataRegularSeason20242025!$B$3:$B$1315, "&lt;=" &amp; EB$1, DataRegularSeason20242025!$D$3:$D$1315, $A17)+SUMIFS(DataRegularSeason20242025!$AB$3:$AB$1315,DataRegularSeason20242025!$B$3:$B$1315, "&lt;=" &amp; EB$1, DataRegularSeason20242025!$E$3:$E$1315, $A17)</f>
        <v>48</v>
      </c>
      <c r="EC17">
        <f>SUMIFS(DataRegularSeason20242025!$AA$3:$AA$1315,DataRegularSeason20242025!$B$3:$B$1315, "&lt;=" &amp; EC$1, DataRegularSeason20242025!$D$3:$D$1315, $A17)+SUMIFS(DataRegularSeason20242025!$AB$3:$AB$1315,DataRegularSeason20242025!$B$3:$B$1315, "&lt;=" &amp; EC$1, DataRegularSeason20242025!$E$3:$E$1315, $A17)</f>
        <v>48</v>
      </c>
      <c r="ED17">
        <f>SUMIFS(DataRegularSeason20242025!$AA$3:$AA$1315,DataRegularSeason20242025!$B$3:$B$1315, "&lt;=" &amp; ED$1, DataRegularSeason20242025!$D$3:$D$1315, $A17)+SUMIFS(DataRegularSeason20242025!$AB$3:$AB$1315,DataRegularSeason20242025!$B$3:$B$1315, "&lt;=" &amp; ED$1, DataRegularSeason20242025!$E$3:$E$1315, $A17)</f>
        <v>48</v>
      </c>
      <c r="EE17">
        <f>SUMIFS(DataRegularSeason20242025!$AA$3:$AA$1315,DataRegularSeason20242025!$B$3:$B$1315, "&lt;=" &amp; EE$1, DataRegularSeason20242025!$D$3:$D$1315, $A17)+SUMIFS(DataRegularSeason20242025!$AB$3:$AB$1315,DataRegularSeason20242025!$B$3:$B$1315, "&lt;=" &amp; EE$1, DataRegularSeason20242025!$E$3:$E$1315, $A17)</f>
        <v>48</v>
      </c>
      <c r="EF17">
        <f>SUMIFS(DataRegularSeason20242025!$AA$3:$AA$1315,DataRegularSeason20242025!$B$3:$B$1315, "&lt;=" &amp; EF$1, DataRegularSeason20242025!$D$3:$D$1315, $A17)+SUMIFS(DataRegularSeason20242025!$AB$3:$AB$1315,DataRegularSeason20242025!$B$3:$B$1315, "&lt;=" &amp; EF$1, DataRegularSeason20242025!$E$3:$E$1315, $A17)</f>
        <v>48</v>
      </c>
      <c r="EG17">
        <f>SUMIFS(DataRegularSeason20242025!$AA$3:$AA$1315,DataRegularSeason20242025!$B$3:$B$1315, "&lt;=" &amp; EG$1, DataRegularSeason20242025!$D$3:$D$1315, $A17)+SUMIFS(DataRegularSeason20242025!$AB$3:$AB$1315,DataRegularSeason20242025!$B$3:$B$1315, "&lt;=" &amp; EG$1, DataRegularSeason20242025!$E$3:$E$1315, $A17)</f>
        <v>48</v>
      </c>
      <c r="EH17">
        <f>SUMIFS(DataRegularSeason20242025!$AA$3:$AA$1315,DataRegularSeason20242025!$B$3:$B$1315, "&lt;=" &amp; EH$1, DataRegularSeason20242025!$D$3:$D$1315, $A17)+SUMIFS(DataRegularSeason20242025!$AB$3:$AB$1315,DataRegularSeason20242025!$B$3:$B$1315, "&lt;=" &amp; EH$1, DataRegularSeason20242025!$E$3:$E$1315, $A17)</f>
        <v>48</v>
      </c>
      <c r="EI17">
        <f>SUMIFS(DataRegularSeason20242025!$AA$3:$AA$1315,DataRegularSeason20242025!$B$3:$B$1315, "&lt;=" &amp; EI$1, DataRegularSeason20242025!$D$3:$D$1315, $A17)+SUMIFS(DataRegularSeason20242025!$AB$3:$AB$1315,DataRegularSeason20242025!$B$3:$B$1315, "&lt;=" &amp; EI$1, DataRegularSeason20242025!$E$3:$E$1315, $A17)</f>
        <v>48</v>
      </c>
      <c r="EJ17">
        <f>SUMIFS(DataRegularSeason20242025!$AA$3:$AA$1315,DataRegularSeason20242025!$B$3:$B$1315, "&lt;=" &amp; EJ$1, DataRegularSeason20242025!$D$3:$D$1315, $A17)+SUMIFS(DataRegularSeason20242025!$AB$3:$AB$1315,DataRegularSeason20242025!$B$3:$B$1315, "&lt;=" &amp; EJ$1, DataRegularSeason20242025!$E$3:$E$1315, $A17)</f>
        <v>48</v>
      </c>
      <c r="EK17">
        <f>SUMIFS(DataRegularSeason20242025!$AA$3:$AA$1315,DataRegularSeason20242025!$B$3:$B$1315, "&lt;=" &amp; EK$1, DataRegularSeason20242025!$D$3:$D$1315, $A17)+SUMIFS(DataRegularSeason20242025!$AB$3:$AB$1315,DataRegularSeason20242025!$B$3:$B$1315, "&lt;=" &amp; EK$1, DataRegularSeason20242025!$E$3:$E$1315, $A17)</f>
        <v>48</v>
      </c>
      <c r="EL17">
        <f>SUMIFS(DataRegularSeason20242025!$AA$3:$AA$1315,DataRegularSeason20242025!$B$3:$B$1315, "&lt;=" &amp; EL$1, DataRegularSeason20242025!$D$3:$D$1315, $A17)+SUMIFS(DataRegularSeason20242025!$AB$3:$AB$1315,DataRegularSeason20242025!$B$3:$B$1315, "&lt;=" &amp; EL$1, DataRegularSeason20242025!$E$3:$E$1315, $A17)</f>
        <v>48</v>
      </c>
      <c r="EM17">
        <f>SUMIFS(DataRegularSeason20242025!$AA$3:$AA$1315,DataRegularSeason20242025!$B$3:$B$1315, "&lt;=" &amp; EM$1, DataRegularSeason20242025!$D$3:$D$1315, $A17)+SUMIFS(DataRegularSeason20242025!$AB$3:$AB$1315,DataRegularSeason20242025!$B$3:$B$1315, "&lt;=" &amp; EM$1, DataRegularSeason20242025!$E$3:$E$1315, $A17)</f>
        <v>48</v>
      </c>
      <c r="EN17">
        <f>SUMIFS(DataRegularSeason20242025!$AA$3:$AA$1315,DataRegularSeason20242025!$B$3:$B$1315, "&lt;=" &amp; EN$1, DataRegularSeason20242025!$D$3:$D$1315, $A17)+SUMIFS(DataRegularSeason20242025!$AB$3:$AB$1315,DataRegularSeason20242025!$B$3:$B$1315, "&lt;=" &amp; EN$1, DataRegularSeason20242025!$E$3:$E$1315, $A17)</f>
        <v>48</v>
      </c>
      <c r="EO17">
        <f>SUMIFS(DataRegularSeason20242025!$AA$3:$AA$1315,DataRegularSeason20242025!$B$3:$B$1315, "&lt;=" &amp; EO$1, DataRegularSeason20242025!$D$3:$D$1315, $A17)+SUMIFS(DataRegularSeason20242025!$AB$3:$AB$1315,DataRegularSeason20242025!$B$3:$B$1315, "&lt;=" &amp; EO$1, DataRegularSeason20242025!$E$3:$E$1315, $A17)</f>
        <v>48</v>
      </c>
      <c r="EP17">
        <f>SUMIFS(DataRegularSeason20242025!$AA$3:$AA$1315,DataRegularSeason20242025!$B$3:$B$1315, "&lt;=" &amp; EP$1, DataRegularSeason20242025!$D$3:$D$1315, $A17)+SUMIFS(DataRegularSeason20242025!$AB$3:$AB$1315,DataRegularSeason20242025!$B$3:$B$1315, "&lt;=" &amp; EP$1, DataRegularSeason20242025!$E$3:$E$1315, $A17)</f>
        <v>48</v>
      </c>
      <c r="EQ17">
        <f>SUMIFS(DataRegularSeason20242025!$AA$3:$AA$1315,DataRegularSeason20242025!$B$3:$B$1315, "&lt;=" &amp; EQ$1, DataRegularSeason20242025!$D$3:$D$1315, $A17)+SUMIFS(DataRegularSeason20242025!$AB$3:$AB$1315,DataRegularSeason20242025!$B$3:$B$1315, "&lt;=" &amp; EQ$1, DataRegularSeason20242025!$E$3:$E$1315, $A17)</f>
        <v>48</v>
      </c>
      <c r="ER17">
        <f>SUMIFS(DataRegularSeason20242025!$AA$3:$AA$1315,DataRegularSeason20242025!$B$3:$B$1315, "&lt;=" &amp; ER$1, DataRegularSeason20242025!$D$3:$D$1315, $A17)+SUMIFS(DataRegularSeason20242025!$AB$3:$AB$1315,DataRegularSeason20242025!$B$3:$B$1315, "&lt;=" &amp; ER$1, DataRegularSeason20242025!$E$3:$E$1315, $A17)</f>
        <v>48</v>
      </c>
      <c r="ES17">
        <f>SUMIFS(DataRegularSeason20242025!$AA$3:$AA$1315,DataRegularSeason20242025!$B$3:$B$1315, "&lt;=" &amp; ES$1, DataRegularSeason20242025!$D$3:$D$1315, $A17)+SUMIFS(DataRegularSeason20242025!$AB$3:$AB$1315,DataRegularSeason20242025!$B$3:$B$1315, "&lt;=" &amp; ES$1, DataRegularSeason20242025!$E$3:$E$1315, $A17)</f>
        <v>48</v>
      </c>
      <c r="ET17">
        <f>SUMIFS(DataRegularSeason20242025!$AA$3:$AA$1315,DataRegularSeason20242025!$B$3:$B$1315, "&lt;=" &amp; ET$1, DataRegularSeason20242025!$D$3:$D$1315, $A17)+SUMIFS(DataRegularSeason20242025!$AB$3:$AB$1315,DataRegularSeason20242025!$B$3:$B$1315, "&lt;=" &amp; ET$1, DataRegularSeason20242025!$E$3:$E$1315, $A17)</f>
        <v>48</v>
      </c>
      <c r="EU17">
        <f>SUMIFS(DataRegularSeason20242025!$AA$3:$AA$1315,DataRegularSeason20242025!$B$3:$B$1315, "&lt;=" &amp; EU$1, DataRegularSeason20242025!$D$3:$D$1315, $A17)+SUMIFS(DataRegularSeason20242025!$AB$3:$AB$1315,DataRegularSeason20242025!$B$3:$B$1315, "&lt;=" &amp; EU$1, DataRegularSeason20242025!$E$3:$E$1315, $A17)</f>
        <v>48</v>
      </c>
      <c r="EV17">
        <f>SUMIFS(DataRegularSeason20242025!$AA$3:$AA$1315,DataRegularSeason20242025!$B$3:$B$1315, "&lt;=" &amp; EV$1, DataRegularSeason20242025!$D$3:$D$1315, $A17)+SUMIFS(DataRegularSeason20242025!$AB$3:$AB$1315,DataRegularSeason20242025!$B$3:$B$1315, "&lt;=" &amp; EV$1, DataRegularSeason20242025!$E$3:$E$1315, $A17)</f>
        <v>48</v>
      </c>
      <c r="EW17">
        <f>SUMIFS(DataRegularSeason20242025!$AA$3:$AA$1315,DataRegularSeason20242025!$B$3:$B$1315, "&lt;=" &amp; EW$1, DataRegularSeason20242025!$D$3:$D$1315, $A17)+SUMIFS(DataRegularSeason20242025!$AB$3:$AB$1315,DataRegularSeason20242025!$B$3:$B$1315, "&lt;=" &amp; EW$1, DataRegularSeason20242025!$E$3:$E$1315, $A17)</f>
        <v>48</v>
      </c>
      <c r="EX17">
        <f>SUMIFS(DataRegularSeason20242025!$AA$3:$AA$1315,DataRegularSeason20242025!$B$3:$B$1315, "&lt;=" &amp; EX$1, DataRegularSeason20242025!$D$3:$D$1315, $A17)+SUMIFS(DataRegularSeason20242025!$AB$3:$AB$1315,DataRegularSeason20242025!$B$3:$B$1315, "&lt;=" &amp; EX$1, DataRegularSeason20242025!$E$3:$E$1315, $A17)</f>
        <v>48</v>
      </c>
      <c r="EY17">
        <f>SUMIFS(DataRegularSeason20242025!$AA$3:$AA$1315,DataRegularSeason20242025!$B$3:$B$1315, "&lt;=" &amp; EY$1, DataRegularSeason20242025!$D$3:$D$1315, $A17)+SUMIFS(DataRegularSeason20242025!$AB$3:$AB$1315,DataRegularSeason20242025!$B$3:$B$1315, "&lt;=" &amp; EY$1, DataRegularSeason20242025!$E$3:$E$1315, $A17)</f>
        <v>48</v>
      </c>
      <c r="EZ17">
        <f>SUMIFS(DataRegularSeason20242025!$AA$3:$AA$1315,DataRegularSeason20242025!$B$3:$B$1315, "&lt;=" &amp; EZ$1, DataRegularSeason20242025!$D$3:$D$1315, $A17)+SUMIFS(DataRegularSeason20242025!$AB$3:$AB$1315,DataRegularSeason20242025!$B$3:$B$1315, "&lt;=" &amp; EZ$1, DataRegularSeason20242025!$E$3:$E$1315, $A17)</f>
        <v>48</v>
      </c>
      <c r="FA17">
        <f>SUMIFS(DataRegularSeason20242025!$AA$3:$AA$1315,DataRegularSeason20242025!$B$3:$B$1315, "&lt;=" &amp; FA$1, DataRegularSeason20242025!$D$3:$D$1315, $A17)+SUMIFS(DataRegularSeason20242025!$AB$3:$AB$1315,DataRegularSeason20242025!$B$3:$B$1315, "&lt;=" &amp; FA$1, DataRegularSeason20242025!$E$3:$E$1315, $A17)</f>
        <v>48</v>
      </c>
      <c r="FB17">
        <f>SUMIFS(DataRegularSeason20242025!$AA$3:$AA$1315,DataRegularSeason20242025!$B$3:$B$1315, "&lt;=" &amp; FB$1, DataRegularSeason20242025!$D$3:$D$1315, $A17)+SUMIFS(DataRegularSeason20242025!$AB$3:$AB$1315,DataRegularSeason20242025!$B$3:$B$1315, "&lt;=" &amp; FB$1, DataRegularSeason20242025!$E$3:$E$1315, $A17)</f>
        <v>48</v>
      </c>
      <c r="FC17">
        <f>SUMIFS(DataRegularSeason20242025!$AA$3:$AA$1315,DataRegularSeason20242025!$B$3:$B$1315, "&lt;=" &amp; FC$1, DataRegularSeason20242025!$D$3:$D$1315, $A17)+SUMIFS(DataRegularSeason20242025!$AB$3:$AB$1315,DataRegularSeason20242025!$B$3:$B$1315, "&lt;=" &amp; FC$1, DataRegularSeason20242025!$E$3:$E$1315, $A17)</f>
        <v>48</v>
      </c>
      <c r="FD17">
        <f>SUMIFS(DataRegularSeason20242025!$AA$3:$AA$1315,DataRegularSeason20242025!$B$3:$B$1315, "&lt;=" &amp; FD$1, DataRegularSeason20242025!$D$3:$D$1315, $A17)+SUMIFS(DataRegularSeason20242025!$AB$3:$AB$1315,DataRegularSeason20242025!$B$3:$B$1315, "&lt;=" &amp; FD$1, DataRegularSeason20242025!$E$3:$E$1315, $A17)</f>
        <v>48</v>
      </c>
      <c r="FE17">
        <f>SUMIFS(DataRegularSeason20242025!$AA$3:$AA$1315,DataRegularSeason20242025!$B$3:$B$1315, "&lt;=" &amp; FE$1, DataRegularSeason20242025!$D$3:$D$1315, $A17)+SUMIFS(DataRegularSeason20242025!$AB$3:$AB$1315,DataRegularSeason20242025!$B$3:$B$1315, "&lt;=" &amp; FE$1, DataRegularSeason20242025!$E$3:$E$1315, $A17)</f>
        <v>48</v>
      </c>
      <c r="FF17">
        <f>SUMIFS(DataRegularSeason20242025!$AA$3:$AA$1315,DataRegularSeason20242025!$B$3:$B$1315, "&lt;=" &amp; FF$1, DataRegularSeason20242025!$D$3:$D$1315, $A17)+SUMIFS(DataRegularSeason20242025!$AB$3:$AB$1315,DataRegularSeason20242025!$B$3:$B$1315, "&lt;=" &amp; FF$1, DataRegularSeason20242025!$E$3:$E$1315, $A17)</f>
        <v>48</v>
      </c>
      <c r="FG17">
        <f>SUMIFS(DataRegularSeason20242025!$AA$3:$AA$1315,DataRegularSeason20242025!$B$3:$B$1315, "&lt;=" &amp; FG$1, DataRegularSeason20242025!$D$3:$D$1315, $A17)+SUMIFS(DataRegularSeason20242025!$AB$3:$AB$1315,DataRegularSeason20242025!$B$3:$B$1315, "&lt;=" &amp; FG$1, DataRegularSeason20242025!$E$3:$E$1315, $A17)</f>
        <v>48</v>
      </c>
      <c r="FH17">
        <f>SUMIFS(DataRegularSeason20242025!$AA$3:$AA$1315,DataRegularSeason20242025!$B$3:$B$1315, "&lt;=" &amp; FH$1, DataRegularSeason20242025!$D$3:$D$1315, $A17)+SUMIFS(DataRegularSeason20242025!$AB$3:$AB$1315,DataRegularSeason20242025!$B$3:$B$1315, "&lt;=" &amp; FH$1, DataRegularSeason20242025!$E$3:$E$1315, $A17)</f>
        <v>48</v>
      </c>
      <c r="FI17">
        <f>SUMIFS(DataRegularSeason20242025!$AA$3:$AA$1315,DataRegularSeason20242025!$B$3:$B$1315, "&lt;=" &amp; FI$1, DataRegularSeason20242025!$D$3:$D$1315, $A17)+SUMIFS(DataRegularSeason20242025!$AB$3:$AB$1315,DataRegularSeason20242025!$B$3:$B$1315, "&lt;=" &amp; FI$1, DataRegularSeason20242025!$E$3:$E$1315, $A17)</f>
        <v>48</v>
      </c>
      <c r="FJ17">
        <f>SUMIFS(DataRegularSeason20242025!$AA$3:$AA$1315,DataRegularSeason20242025!$B$3:$B$1315, "&lt;=" &amp; FJ$1, DataRegularSeason20242025!$D$3:$D$1315, $A17)+SUMIFS(DataRegularSeason20242025!$AB$3:$AB$1315,DataRegularSeason20242025!$B$3:$B$1315, "&lt;=" &amp; FJ$1, DataRegularSeason20242025!$E$3:$E$1315, $A17)</f>
        <v>48</v>
      </c>
      <c r="FK17">
        <f>SUMIFS(DataRegularSeason20242025!$AA$3:$AA$1315,DataRegularSeason20242025!$B$3:$B$1315, "&lt;=" &amp; FK$1, DataRegularSeason20242025!$D$3:$D$1315, $A17)+SUMIFS(DataRegularSeason20242025!$AB$3:$AB$1315,DataRegularSeason20242025!$B$3:$B$1315, "&lt;=" &amp; FK$1, DataRegularSeason20242025!$E$3:$E$1315, $A17)</f>
        <v>48</v>
      </c>
      <c r="FL17">
        <f>SUMIFS(DataRegularSeason20242025!$AA$3:$AA$1315,DataRegularSeason20242025!$B$3:$B$1315, "&lt;=" &amp; FL$1, DataRegularSeason20242025!$D$3:$D$1315, $A17)+SUMIFS(DataRegularSeason20242025!$AB$3:$AB$1315,DataRegularSeason20242025!$B$3:$B$1315, "&lt;=" &amp; FL$1, DataRegularSeason20242025!$E$3:$E$1315, $A17)</f>
        <v>48</v>
      </c>
      <c r="FM17">
        <f>SUMIFS(DataRegularSeason20242025!$AA$3:$AA$1315,DataRegularSeason20242025!$B$3:$B$1315, "&lt;=" &amp; FM$1, DataRegularSeason20242025!$D$3:$D$1315, $A17)+SUMIFS(DataRegularSeason20242025!$AB$3:$AB$1315,DataRegularSeason20242025!$B$3:$B$1315, "&lt;=" &amp; FM$1, DataRegularSeason20242025!$E$3:$E$1315, $A17)</f>
        <v>48</v>
      </c>
      <c r="FN17">
        <f>SUMIFS(DataRegularSeason20242025!$AA$3:$AA$1315,DataRegularSeason20242025!$B$3:$B$1315, "&lt;=" &amp; FN$1, DataRegularSeason20242025!$D$3:$D$1315, $A17)+SUMIFS(DataRegularSeason20242025!$AB$3:$AB$1315,DataRegularSeason20242025!$B$3:$B$1315, "&lt;=" &amp; FN$1, DataRegularSeason20242025!$E$3:$E$1315, $A17)</f>
        <v>48</v>
      </c>
      <c r="FO17">
        <f>SUMIFS(DataRegularSeason20242025!$AA$3:$AA$1315,DataRegularSeason20242025!$B$3:$B$1315, "&lt;=" &amp; FO$1, DataRegularSeason20242025!$D$3:$D$1315, $A17)+SUMIFS(DataRegularSeason20242025!$AB$3:$AB$1315,DataRegularSeason20242025!$B$3:$B$1315, "&lt;=" &amp; FO$1, DataRegularSeason20242025!$E$3:$E$1315, $A17)</f>
        <v>48</v>
      </c>
      <c r="FP17">
        <f>SUMIFS(DataRegularSeason20242025!$AA$3:$AA$1315,DataRegularSeason20242025!$B$3:$B$1315, "&lt;=" &amp; FP$1, DataRegularSeason20242025!$D$3:$D$1315, $A17)+SUMIFS(DataRegularSeason20242025!$AB$3:$AB$1315,DataRegularSeason20242025!$B$3:$B$1315, "&lt;=" &amp; FP$1, DataRegularSeason20242025!$E$3:$E$1315, $A17)</f>
        <v>48</v>
      </c>
      <c r="FQ17">
        <f>SUMIFS(DataRegularSeason20242025!$AA$3:$AA$1315,DataRegularSeason20242025!$B$3:$B$1315, "&lt;=" &amp; FQ$1, DataRegularSeason20242025!$D$3:$D$1315, $A17)+SUMIFS(DataRegularSeason20242025!$AB$3:$AB$1315,DataRegularSeason20242025!$B$3:$B$1315, "&lt;=" &amp; FQ$1, DataRegularSeason20242025!$E$3:$E$1315, $A17)</f>
        <v>48</v>
      </c>
      <c r="FR17">
        <f>SUMIFS(DataRegularSeason20242025!$AA$3:$AA$1315,DataRegularSeason20242025!$B$3:$B$1315, "&lt;=" &amp; FR$1, DataRegularSeason20242025!$D$3:$D$1315, $A17)+SUMIFS(DataRegularSeason20242025!$AB$3:$AB$1315,DataRegularSeason20242025!$B$3:$B$1315, "&lt;=" &amp; FR$1, DataRegularSeason20242025!$E$3:$E$1315, $A17)</f>
        <v>48</v>
      </c>
      <c r="FS17">
        <f>SUMIFS(DataRegularSeason20242025!$AA$3:$AA$1315,DataRegularSeason20242025!$B$3:$B$1315, "&lt;=" &amp; FS$1, DataRegularSeason20242025!$D$3:$D$1315, $A17)+SUMIFS(DataRegularSeason20242025!$AB$3:$AB$1315,DataRegularSeason20242025!$B$3:$B$1315, "&lt;=" &amp; FS$1, DataRegularSeason20242025!$E$3:$E$1315, $A17)</f>
        <v>48</v>
      </c>
      <c r="FT17">
        <f>SUMIFS(DataRegularSeason20242025!$AA$3:$AA$1315,DataRegularSeason20242025!$B$3:$B$1315, "&lt;=" &amp; FT$1, DataRegularSeason20242025!$D$3:$D$1315, $A17)+SUMIFS(DataRegularSeason20242025!$AB$3:$AB$1315,DataRegularSeason20242025!$B$3:$B$1315, "&lt;=" &amp; FT$1, DataRegularSeason20242025!$E$3:$E$1315, $A17)</f>
        <v>48</v>
      </c>
      <c r="FU17">
        <f>SUMIFS(DataRegularSeason20242025!$AA$3:$AA$1315,DataRegularSeason20242025!$B$3:$B$1315, "&lt;=" &amp; FU$1, DataRegularSeason20242025!$D$3:$D$1315, $A17)+SUMIFS(DataRegularSeason20242025!$AB$3:$AB$1315,DataRegularSeason20242025!$B$3:$B$1315, "&lt;=" &amp; FU$1, DataRegularSeason20242025!$E$3:$E$1315, $A17)</f>
        <v>48</v>
      </c>
      <c r="FV17">
        <f>SUMIFS(DataRegularSeason20242025!$AA$3:$AA$1315,DataRegularSeason20242025!$B$3:$B$1315, "&lt;=" &amp; FV$1, DataRegularSeason20242025!$D$3:$D$1315, $A17)+SUMIFS(DataRegularSeason20242025!$AB$3:$AB$1315,DataRegularSeason20242025!$B$3:$B$1315, "&lt;=" &amp; FV$1, DataRegularSeason20242025!$E$3:$E$1315, $A17)</f>
        <v>48</v>
      </c>
      <c r="FW17">
        <f>SUMIFS(DataRegularSeason20242025!$AA$3:$AA$1315,DataRegularSeason20242025!$B$3:$B$1315, "&lt;=" &amp; FW$1, DataRegularSeason20242025!$D$3:$D$1315, $A17)+SUMIFS(DataRegularSeason20242025!$AB$3:$AB$1315,DataRegularSeason20242025!$B$3:$B$1315, "&lt;=" &amp; FW$1, DataRegularSeason20242025!$E$3:$E$1315, $A17)</f>
        <v>48</v>
      </c>
      <c r="FX17">
        <f>SUMIFS(DataRegularSeason20242025!$AA$3:$AA$1315,DataRegularSeason20242025!$B$3:$B$1315, "&lt;=" &amp; FX$1, DataRegularSeason20242025!$D$3:$D$1315, $A17)+SUMIFS(DataRegularSeason20242025!$AB$3:$AB$1315,DataRegularSeason20242025!$B$3:$B$1315, "&lt;=" &amp; FX$1, DataRegularSeason20242025!$E$3:$E$1315, $A17)</f>
        <v>48</v>
      </c>
      <c r="FY17">
        <f>SUMIFS(DataRegularSeason20242025!$AA$3:$AA$1315,DataRegularSeason20242025!$B$3:$B$1315, "&lt;=" &amp; FY$1, DataRegularSeason20242025!$D$3:$D$1315, $A17)+SUMIFS(DataRegularSeason20242025!$AB$3:$AB$1315,DataRegularSeason20242025!$B$3:$B$1315, "&lt;=" &amp; FY$1, DataRegularSeason20242025!$E$3:$E$1315, $A17)</f>
        <v>48</v>
      </c>
      <c r="FZ17">
        <f>SUMIFS(DataRegularSeason20242025!$AA$3:$AA$1315,DataRegularSeason20242025!$B$3:$B$1315, "&lt;=" &amp; FZ$1, DataRegularSeason20242025!$D$3:$D$1315, $A17)+SUMIFS(DataRegularSeason20242025!$AB$3:$AB$1315,DataRegularSeason20242025!$B$3:$B$1315, "&lt;=" &amp; FZ$1, DataRegularSeason20242025!$E$3:$E$1315, $A17)</f>
        <v>48</v>
      </c>
      <c r="GA17">
        <f>SUMIFS(DataRegularSeason20242025!$AA$3:$AA$1315,DataRegularSeason20242025!$B$3:$B$1315, "&lt;=" &amp; GA$1, DataRegularSeason20242025!$D$3:$D$1315, $A17)+SUMIFS(DataRegularSeason20242025!$AB$3:$AB$1315,DataRegularSeason20242025!$B$3:$B$1315, "&lt;=" &amp; GA$1, DataRegularSeason20242025!$E$3:$E$1315, $A17)</f>
        <v>48</v>
      </c>
      <c r="GB17">
        <f>SUMIFS(DataRegularSeason20242025!$AA$3:$AA$1315,DataRegularSeason20242025!$B$3:$B$1315, "&lt;=" &amp; GB$1, DataRegularSeason20242025!$D$3:$D$1315, $A17)+SUMIFS(DataRegularSeason20242025!$AB$3:$AB$1315,DataRegularSeason20242025!$B$3:$B$1315, "&lt;=" &amp; GB$1, DataRegularSeason20242025!$E$3:$E$1315, $A17)</f>
        <v>48</v>
      </c>
      <c r="GC17">
        <f>SUMIFS(DataRegularSeason20242025!$AA$3:$AA$1315,DataRegularSeason20242025!$B$3:$B$1315, "&lt;=" &amp; GC$1, DataRegularSeason20242025!$D$3:$D$1315, $A17)+SUMIFS(DataRegularSeason20242025!$AB$3:$AB$1315,DataRegularSeason20242025!$B$3:$B$1315, "&lt;=" &amp; GC$1, DataRegularSeason20242025!$E$3:$E$1315, $A17)</f>
        <v>48</v>
      </c>
      <c r="GD17">
        <f>SUMIFS(DataRegularSeason20242025!$AA$3:$AA$1315,DataRegularSeason20242025!$B$3:$B$1315, "&lt;=" &amp; GD$1, DataRegularSeason20242025!$D$3:$D$1315, $A17)+SUMIFS(DataRegularSeason20242025!$AB$3:$AB$1315,DataRegularSeason20242025!$B$3:$B$1315, "&lt;=" &amp; GD$1, DataRegularSeason20242025!$E$3:$E$1315, $A17)</f>
        <v>48</v>
      </c>
      <c r="GE17">
        <f>SUMIFS(DataRegularSeason20242025!$AA$3:$AA$1315,DataRegularSeason20242025!$B$3:$B$1315, "&lt;=" &amp; GE$1, DataRegularSeason20242025!$D$3:$D$1315, $A17)+SUMIFS(DataRegularSeason20242025!$AB$3:$AB$1315,DataRegularSeason20242025!$B$3:$B$1315, "&lt;=" &amp; GE$1, DataRegularSeason20242025!$E$3:$E$1315, $A17)</f>
        <v>48</v>
      </c>
      <c r="GF17">
        <f>SUMIFS(DataRegularSeason20242025!$AA$3:$AA$1315,DataRegularSeason20242025!$B$3:$B$1315, "&lt;=" &amp; GF$1, DataRegularSeason20242025!$D$3:$D$1315, $A17)+SUMIFS(DataRegularSeason20242025!$AB$3:$AB$1315,DataRegularSeason20242025!$B$3:$B$1315, "&lt;=" &amp; GF$1, DataRegularSeason20242025!$E$3:$E$1315, $A17)</f>
        <v>48</v>
      </c>
      <c r="GG17">
        <f>SUMIFS(DataRegularSeason20242025!$AA$3:$AA$1315,DataRegularSeason20242025!$B$3:$B$1315, "&lt;=" &amp; GG$1, DataRegularSeason20242025!$D$3:$D$1315, $A17)+SUMIFS(DataRegularSeason20242025!$AB$3:$AB$1315,DataRegularSeason20242025!$B$3:$B$1315, "&lt;=" &amp; GG$1, DataRegularSeason20242025!$E$3:$E$1315, $A17)</f>
        <v>48</v>
      </c>
      <c r="GH17">
        <f>SUMIFS(DataRegularSeason20242025!$AA$3:$AA$1315,DataRegularSeason20242025!$B$3:$B$1315, "&lt;=" &amp; GH$1, DataRegularSeason20242025!$D$3:$D$1315, $A17)+SUMIFS(DataRegularSeason20242025!$AB$3:$AB$1315,DataRegularSeason20242025!$B$3:$B$1315, "&lt;=" &amp; GH$1, DataRegularSeason20242025!$E$3:$E$1315, $A17)</f>
        <v>48</v>
      </c>
      <c r="GI17">
        <f>SUMIFS(DataRegularSeason20242025!$AA$3:$AA$1315,DataRegularSeason20242025!$B$3:$B$1315, "&lt;=" &amp; GI$1, DataRegularSeason20242025!$D$3:$D$1315, $A17)+SUMIFS(DataRegularSeason20242025!$AB$3:$AB$1315,DataRegularSeason20242025!$B$3:$B$1315, "&lt;=" &amp; GI$1, DataRegularSeason20242025!$E$3:$E$1315, $A17)</f>
        <v>48</v>
      </c>
      <c r="GJ17">
        <f>SUMIFS(DataRegularSeason20242025!$AA$3:$AA$1315,DataRegularSeason20242025!$B$3:$B$1315, "&lt;=" &amp; GJ$1, DataRegularSeason20242025!$D$3:$D$1315, $A17)+SUMIFS(DataRegularSeason20242025!$AB$3:$AB$1315,DataRegularSeason20242025!$B$3:$B$1315, "&lt;=" &amp; GJ$1, DataRegularSeason20242025!$E$3:$E$1315, $A17)</f>
        <v>48</v>
      </c>
      <c r="GK17">
        <f>SUMIFS(DataRegularSeason20242025!$AA$3:$AA$1315,DataRegularSeason20242025!$B$3:$B$1315, "&lt;=" &amp; GK$1, DataRegularSeason20242025!$D$3:$D$1315, $A17)+SUMIFS(DataRegularSeason20242025!$AB$3:$AB$1315,DataRegularSeason20242025!$B$3:$B$1315, "&lt;=" &amp; GK$1, DataRegularSeason20242025!$E$3:$E$1315, $A17)</f>
        <v>48</v>
      </c>
      <c r="GL17">
        <f>SUMIFS(DataRegularSeason20242025!$AA$3:$AA$1315,DataRegularSeason20242025!$B$3:$B$1315, "&lt;=" &amp; GL$1, DataRegularSeason20242025!$D$3:$D$1315, $A17)+SUMIFS(DataRegularSeason20242025!$AB$3:$AB$1315,DataRegularSeason20242025!$B$3:$B$1315, "&lt;=" &amp; GL$1, DataRegularSeason20242025!$E$3:$E$1315, $A17)</f>
        <v>48</v>
      </c>
      <c r="GM17">
        <f>SUMIFS(DataRegularSeason20242025!$AA$3:$AA$1315,DataRegularSeason20242025!$B$3:$B$1315, "&lt;=" &amp; GM$1, DataRegularSeason20242025!$D$3:$D$1315, $A17)+SUMIFS(DataRegularSeason20242025!$AB$3:$AB$1315,DataRegularSeason20242025!$B$3:$B$1315, "&lt;=" &amp; GM$1, DataRegularSeason20242025!$E$3:$E$1315, $A17)</f>
        <v>48</v>
      </c>
      <c r="GN17">
        <f>SUMIFS(DataRegularSeason20242025!$AA$3:$AA$1315,DataRegularSeason20242025!$B$3:$B$1315, "&lt;=" &amp; GN$1, DataRegularSeason20242025!$D$3:$D$1315, $A17)+SUMIFS(DataRegularSeason20242025!$AB$3:$AB$1315,DataRegularSeason20242025!$B$3:$B$1315, "&lt;=" &amp; GN$1, DataRegularSeason20242025!$E$3:$E$1315, $A17)</f>
        <v>48</v>
      </c>
      <c r="GO17">
        <f>SUMIFS(DataRegularSeason20242025!$AA$3:$AA$1315,DataRegularSeason20242025!$B$3:$B$1315, "&lt;=" &amp; GO$1, DataRegularSeason20242025!$D$3:$D$1315, $A17)+SUMIFS(DataRegularSeason20242025!$AB$3:$AB$1315,DataRegularSeason20242025!$B$3:$B$1315, "&lt;=" &amp; GO$1, DataRegularSeason20242025!$E$3:$E$1315, $A17)</f>
        <v>48</v>
      </c>
      <c r="GP17">
        <f>SUMIFS(DataRegularSeason20242025!$AA$3:$AA$1315,DataRegularSeason20242025!$B$3:$B$1315, "&lt;=" &amp; GP$1, DataRegularSeason20242025!$D$3:$D$1315, $A17)+SUMIFS(DataRegularSeason20242025!$AB$3:$AB$1315,DataRegularSeason20242025!$B$3:$B$1315, "&lt;=" &amp; GP$1, DataRegularSeason20242025!$E$3:$E$1315, $A17)</f>
        <v>48</v>
      </c>
      <c r="GQ17">
        <f>SUMIFS(DataRegularSeason20242025!$AA$3:$AA$1315,DataRegularSeason20242025!$B$3:$B$1315, "&lt;=" &amp; GQ$1, DataRegularSeason20242025!$D$3:$D$1315, $A17)+SUMIFS(DataRegularSeason20242025!$AB$3:$AB$1315,DataRegularSeason20242025!$B$3:$B$1315, "&lt;=" &amp; GQ$1, DataRegularSeason20242025!$E$3:$E$1315, $A17)</f>
        <v>48</v>
      </c>
      <c r="GR17">
        <f>SUMIFS(DataRegularSeason20242025!$AA$3:$AA$1315,DataRegularSeason20242025!$B$3:$B$1315, "&lt;=" &amp; GR$1, DataRegularSeason20242025!$D$3:$D$1315, $A17)+SUMIFS(DataRegularSeason20242025!$AB$3:$AB$1315,DataRegularSeason20242025!$B$3:$B$1315, "&lt;=" &amp; GR$1, DataRegularSeason20242025!$E$3:$E$1315, $A17)</f>
        <v>48</v>
      </c>
      <c r="GS17">
        <f>SUMIFS(DataRegularSeason20242025!$AA$3:$AA$1315,DataRegularSeason20242025!$B$3:$B$1315, "&lt;=" &amp; GS$1, DataRegularSeason20242025!$D$3:$D$1315, $A17)+SUMIFS(DataRegularSeason20242025!$AB$3:$AB$1315,DataRegularSeason20242025!$B$3:$B$1315, "&lt;=" &amp; GS$1, DataRegularSeason20242025!$E$3:$E$1315, $A17)</f>
        <v>48</v>
      </c>
      <c r="GT17">
        <f>SUMIFS(DataRegularSeason20242025!$AA$3:$AA$1315,DataRegularSeason20242025!$B$3:$B$1315, "&lt;=" &amp; GT$1, DataRegularSeason20242025!$D$3:$D$1315, $A17)+SUMIFS(DataRegularSeason20242025!$AB$3:$AB$1315,DataRegularSeason20242025!$B$3:$B$1315, "&lt;=" &amp; GT$1, DataRegularSeason20242025!$E$3:$E$1315, $A17)</f>
        <v>48</v>
      </c>
      <c r="GU17">
        <f>SUMIFS(DataRegularSeason20242025!$AA$3:$AA$1315,DataRegularSeason20242025!$B$3:$B$1315, "&lt;=" &amp; GU$1, DataRegularSeason20242025!$D$3:$D$1315, $A17)+SUMIFS(DataRegularSeason20242025!$AB$3:$AB$1315,DataRegularSeason20242025!$B$3:$B$1315, "&lt;=" &amp; GU$1, DataRegularSeason20242025!$E$3:$E$1315, $A17)</f>
        <v>48</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69</v>
      </c>
      <c r="DP18">
        <f>SUMIFS(DataRegularSeason20242025!$AA$3:$AA$1315,DataRegularSeason20242025!$B$3:$B$1315, "&lt;=" &amp; DP$1, DataRegularSeason20242025!$D$3:$D$1315, $A18)+SUMIFS(DataRegularSeason20242025!$AB$3:$AB$1315,DataRegularSeason20242025!$B$3:$B$1315, "&lt;=" &amp; DP$1, DataRegularSeason20242025!$E$3:$E$1315, $A18)</f>
        <v>69</v>
      </c>
      <c r="DQ18">
        <f>SUMIFS(DataRegularSeason20242025!$AA$3:$AA$1315,DataRegularSeason20242025!$B$3:$B$1315, "&lt;=" &amp; DQ$1, DataRegularSeason20242025!$D$3:$D$1315, $A18)+SUMIFS(DataRegularSeason20242025!$AB$3:$AB$1315,DataRegularSeason20242025!$B$3:$B$1315, "&lt;=" &amp; DQ$1, DataRegularSeason20242025!$E$3:$E$1315, $A18)</f>
        <v>69</v>
      </c>
      <c r="DR18">
        <f>SUMIFS(DataRegularSeason20242025!$AA$3:$AA$1315,DataRegularSeason20242025!$B$3:$B$1315, "&lt;=" &amp; DR$1, DataRegularSeason20242025!$D$3:$D$1315, $A18)+SUMIFS(DataRegularSeason20242025!$AB$3:$AB$1315,DataRegularSeason20242025!$B$3:$B$1315, "&lt;=" &amp; DR$1, DataRegularSeason20242025!$E$3:$E$1315, $A18)</f>
        <v>69</v>
      </c>
      <c r="DS18">
        <f>SUMIFS(DataRegularSeason20242025!$AA$3:$AA$1315,DataRegularSeason20242025!$B$3:$B$1315, "&lt;=" &amp; DS$1, DataRegularSeason20242025!$D$3:$D$1315, $A18)+SUMIFS(DataRegularSeason20242025!$AB$3:$AB$1315,DataRegularSeason20242025!$B$3:$B$1315, "&lt;=" &amp; DS$1, DataRegularSeason20242025!$E$3:$E$1315, $A18)</f>
        <v>69</v>
      </c>
      <c r="DT18">
        <f>SUMIFS(DataRegularSeason20242025!$AA$3:$AA$1315,DataRegularSeason20242025!$B$3:$B$1315, "&lt;=" &amp; DT$1, DataRegularSeason20242025!$D$3:$D$1315, $A18)+SUMIFS(DataRegularSeason20242025!$AB$3:$AB$1315,DataRegularSeason20242025!$B$3:$B$1315, "&lt;=" &amp; DT$1, DataRegularSeason20242025!$E$3:$E$1315, $A18)</f>
        <v>69</v>
      </c>
      <c r="DU18">
        <f>SUMIFS(DataRegularSeason20242025!$AA$3:$AA$1315,DataRegularSeason20242025!$B$3:$B$1315, "&lt;=" &amp; DU$1, DataRegularSeason20242025!$D$3:$D$1315, $A18)+SUMIFS(DataRegularSeason20242025!$AB$3:$AB$1315,DataRegularSeason20242025!$B$3:$B$1315, "&lt;=" &amp; DU$1, DataRegularSeason20242025!$E$3:$E$1315, $A18)</f>
        <v>69</v>
      </c>
      <c r="DV18">
        <f>SUMIFS(DataRegularSeason20242025!$AA$3:$AA$1315,DataRegularSeason20242025!$B$3:$B$1315, "&lt;=" &amp; DV$1, DataRegularSeason20242025!$D$3:$D$1315, $A18)+SUMIFS(DataRegularSeason20242025!$AB$3:$AB$1315,DataRegularSeason20242025!$B$3:$B$1315, "&lt;=" &amp; DV$1, DataRegularSeason20242025!$E$3:$E$1315, $A18)</f>
        <v>69</v>
      </c>
      <c r="DW18">
        <f>SUMIFS(DataRegularSeason20242025!$AA$3:$AA$1315,DataRegularSeason20242025!$B$3:$B$1315, "&lt;=" &amp; DW$1, DataRegularSeason20242025!$D$3:$D$1315, $A18)+SUMIFS(DataRegularSeason20242025!$AB$3:$AB$1315,DataRegularSeason20242025!$B$3:$B$1315, "&lt;=" &amp; DW$1, DataRegularSeason20242025!$E$3:$E$1315, $A18)</f>
        <v>69</v>
      </c>
      <c r="DX18">
        <f>SUMIFS(DataRegularSeason20242025!$AA$3:$AA$1315,DataRegularSeason20242025!$B$3:$B$1315, "&lt;=" &amp; DX$1, DataRegularSeason20242025!$D$3:$D$1315, $A18)+SUMIFS(DataRegularSeason20242025!$AB$3:$AB$1315,DataRegularSeason20242025!$B$3:$B$1315, "&lt;=" &amp; DX$1, DataRegularSeason20242025!$E$3:$E$1315, $A18)</f>
        <v>69</v>
      </c>
      <c r="DY18">
        <f>SUMIFS(DataRegularSeason20242025!$AA$3:$AA$1315,DataRegularSeason20242025!$B$3:$B$1315, "&lt;=" &amp; DY$1, DataRegularSeason20242025!$D$3:$D$1315, $A18)+SUMIFS(DataRegularSeason20242025!$AB$3:$AB$1315,DataRegularSeason20242025!$B$3:$B$1315, "&lt;=" &amp; DY$1, DataRegularSeason20242025!$E$3:$E$1315, $A18)</f>
        <v>69</v>
      </c>
      <c r="DZ18">
        <f>SUMIFS(DataRegularSeason20242025!$AA$3:$AA$1315,DataRegularSeason20242025!$B$3:$B$1315, "&lt;=" &amp; DZ$1, DataRegularSeason20242025!$D$3:$D$1315, $A18)+SUMIFS(DataRegularSeason20242025!$AB$3:$AB$1315,DataRegularSeason20242025!$B$3:$B$1315, "&lt;=" &amp; DZ$1, DataRegularSeason20242025!$E$3:$E$1315, $A18)</f>
        <v>69</v>
      </c>
      <c r="EA18">
        <f>SUMIFS(DataRegularSeason20242025!$AA$3:$AA$1315,DataRegularSeason20242025!$B$3:$B$1315, "&lt;=" &amp; EA$1, DataRegularSeason20242025!$D$3:$D$1315, $A18)+SUMIFS(DataRegularSeason20242025!$AB$3:$AB$1315,DataRegularSeason20242025!$B$3:$B$1315, "&lt;=" &amp; EA$1, DataRegularSeason20242025!$E$3:$E$1315, $A18)</f>
        <v>69</v>
      </c>
      <c r="EB18">
        <f>SUMIFS(DataRegularSeason20242025!$AA$3:$AA$1315,DataRegularSeason20242025!$B$3:$B$1315, "&lt;=" &amp; EB$1, DataRegularSeason20242025!$D$3:$D$1315, $A18)+SUMIFS(DataRegularSeason20242025!$AB$3:$AB$1315,DataRegularSeason20242025!$B$3:$B$1315, "&lt;=" &amp; EB$1, DataRegularSeason20242025!$E$3:$E$1315, $A18)</f>
        <v>69</v>
      </c>
      <c r="EC18">
        <f>SUMIFS(DataRegularSeason20242025!$AA$3:$AA$1315,DataRegularSeason20242025!$B$3:$B$1315, "&lt;=" &amp; EC$1, DataRegularSeason20242025!$D$3:$D$1315, $A18)+SUMIFS(DataRegularSeason20242025!$AB$3:$AB$1315,DataRegularSeason20242025!$B$3:$B$1315, "&lt;=" &amp; EC$1, DataRegularSeason20242025!$E$3:$E$1315, $A18)</f>
        <v>69</v>
      </c>
      <c r="ED18">
        <f>SUMIFS(DataRegularSeason20242025!$AA$3:$AA$1315,DataRegularSeason20242025!$B$3:$B$1315, "&lt;=" &amp; ED$1, DataRegularSeason20242025!$D$3:$D$1315, $A18)+SUMIFS(DataRegularSeason20242025!$AB$3:$AB$1315,DataRegularSeason20242025!$B$3:$B$1315, "&lt;=" &amp; ED$1, DataRegularSeason20242025!$E$3:$E$1315, $A18)</f>
        <v>69</v>
      </c>
      <c r="EE18">
        <f>SUMIFS(DataRegularSeason20242025!$AA$3:$AA$1315,DataRegularSeason20242025!$B$3:$B$1315, "&lt;=" &amp; EE$1, DataRegularSeason20242025!$D$3:$D$1315, $A18)+SUMIFS(DataRegularSeason20242025!$AB$3:$AB$1315,DataRegularSeason20242025!$B$3:$B$1315, "&lt;=" &amp; EE$1, DataRegularSeason20242025!$E$3:$E$1315, $A18)</f>
        <v>69</v>
      </c>
      <c r="EF18">
        <f>SUMIFS(DataRegularSeason20242025!$AA$3:$AA$1315,DataRegularSeason20242025!$B$3:$B$1315, "&lt;=" &amp; EF$1, DataRegularSeason20242025!$D$3:$D$1315, $A18)+SUMIFS(DataRegularSeason20242025!$AB$3:$AB$1315,DataRegularSeason20242025!$B$3:$B$1315, "&lt;=" &amp; EF$1, DataRegularSeason20242025!$E$3:$E$1315, $A18)</f>
        <v>69</v>
      </c>
      <c r="EG18">
        <f>SUMIFS(DataRegularSeason20242025!$AA$3:$AA$1315,DataRegularSeason20242025!$B$3:$B$1315, "&lt;=" &amp; EG$1, DataRegularSeason20242025!$D$3:$D$1315, $A18)+SUMIFS(DataRegularSeason20242025!$AB$3:$AB$1315,DataRegularSeason20242025!$B$3:$B$1315, "&lt;=" &amp; EG$1, DataRegularSeason20242025!$E$3:$E$1315, $A18)</f>
        <v>69</v>
      </c>
      <c r="EH18">
        <f>SUMIFS(DataRegularSeason20242025!$AA$3:$AA$1315,DataRegularSeason20242025!$B$3:$B$1315, "&lt;=" &amp; EH$1, DataRegularSeason20242025!$D$3:$D$1315, $A18)+SUMIFS(DataRegularSeason20242025!$AB$3:$AB$1315,DataRegularSeason20242025!$B$3:$B$1315, "&lt;=" &amp; EH$1, DataRegularSeason20242025!$E$3:$E$1315, $A18)</f>
        <v>69</v>
      </c>
      <c r="EI18">
        <f>SUMIFS(DataRegularSeason20242025!$AA$3:$AA$1315,DataRegularSeason20242025!$B$3:$B$1315, "&lt;=" &amp; EI$1, DataRegularSeason20242025!$D$3:$D$1315, $A18)+SUMIFS(DataRegularSeason20242025!$AB$3:$AB$1315,DataRegularSeason20242025!$B$3:$B$1315, "&lt;=" &amp; EI$1, DataRegularSeason20242025!$E$3:$E$1315, $A18)</f>
        <v>69</v>
      </c>
      <c r="EJ18">
        <f>SUMIFS(DataRegularSeason20242025!$AA$3:$AA$1315,DataRegularSeason20242025!$B$3:$B$1315, "&lt;=" &amp; EJ$1, DataRegularSeason20242025!$D$3:$D$1315, $A18)+SUMIFS(DataRegularSeason20242025!$AB$3:$AB$1315,DataRegularSeason20242025!$B$3:$B$1315, "&lt;=" &amp; EJ$1, DataRegularSeason20242025!$E$3:$E$1315, $A18)</f>
        <v>69</v>
      </c>
      <c r="EK18">
        <f>SUMIFS(DataRegularSeason20242025!$AA$3:$AA$1315,DataRegularSeason20242025!$B$3:$B$1315, "&lt;=" &amp; EK$1, DataRegularSeason20242025!$D$3:$D$1315, $A18)+SUMIFS(DataRegularSeason20242025!$AB$3:$AB$1315,DataRegularSeason20242025!$B$3:$B$1315, "&lt;=" &amp; EK$1, DataRegularSeason20242025!$E$3:$E$1315, $A18)</f>
        <v>69</v>
      </c>
      <c r="EL18">
        <f>SUMIFS(DataRegularSeason20242025!$AA$3:$AA$1315,DataRegularSeason20242025!$B$3:$B$1315, "&lt;=" &amp; EL$1, DataRegularSeason20242025!$D$3:$D$1315, $A18)+SUMIFS(DataRegularSeason20242025!$AB$3:$AB$1315,DataRegularSeason20242025!$B$3:$B$1315, "&lt;=" &amp; EL$1, DataRegularSeason20242025!$E$3:$E$1315, $A18)</f>
        <v>69</v>
      </c>
      <c r="EM18">
        <f>SUMIFS(DataRegularSeason20242025!$AA$3:$AA$1315,DataRegularSeason20242025!$B$3:$B$1315, "&lt;=" &amp; EM$1, DataRegularSeason20242025!$D$3:$D$1315, $A18)+SUMIFS(DataRegularSeason20242025!$AB$3:$AB$1315,DataRegularSeason20242025!$B$3:$B$1315, "&lt;=" &amp; EM$1, DataRegularSeason20242025!$E$3:$E$1315, $A18)</f>
        <v>69</v>
      </c>
      <c r="EN18">
        <f>SUMIFS(DataRegularSeason20242025!$AA$3:$AA$1315,DataRegularSeason20242025!$B$3:$B$1315, "&lt;=" &amp; EN$1, DataRegularSeason20242025!$D$3:$D$1315, $A18)+SUMIFS(DataRegularSeason20242025!$AB$3:$AB$1315,DataRegularSeason20242025!$B$3:$B$1315, "&lt;=" &amp; EN$1, DataRegularSeason20242025!$E$3:$E$1315, $A18)</f>
        <v>69</v>
      </c>
      <c r="EO18">
        <f>SUMIFS(DataRegularSeason20242025!$AA$3:$AA$1315,DataRegularSeason20242025!$B$3:$B$1315, "&lt;=" &amp; EO$1, DataRegularSeason20242025!$D$3:$D$1315, $A18)+SUMIFS(DataRegularSeason20242025!$AB$3:$AB$1315,DataRegularSeason20242025!$B$3:$B$1315, "&lt;=" &amp; EO$1, DataRegularSeason20242025!$E$3:$E$1315, $A18)</f>
        <v>69</v>
      </c>
      <c r="EP18">
        <f>SUMIFS(DataRegularSeason20242025!$AA$3:$AA$1315,DataRegularSeason20242025!$B$3:$B$1315, "&lt;=" &amp; EP$1, DataRegularSeason20242025!$D$3:$D$1315, $A18)+SUMIFS(DataRegularSeason20242025!$AB$3:$AB$1315,DataRegularSeason20242025!$B$3:$B$1315, "&lt;=" &amp; EP$1, DataRegularSeason20242025!$E$3:$E$1315, $A18)</f>
        <v>69</v>
      </c>
      <c r="EQ18">
        <f>SUMIFS(DataRegularSeason20242025!$AA$3:$AA$1315,DataRegularSeason20242025!$B$3:$B$1315, "&lt;=" &amp; EQ$1, DataRegularSeason20242025!$D$3:$D$1315, $A18)+SUMIFS(DataRegularSeason20242025!$AB$3:$AB$1315,DataRegularSeason20242025!$B$3:$B$1315, "&lt;=" &amp; EQ$1, DataRegularSeason20242025!$E$3:$E$1315, $A18)</f>
        <v>69</v>
      </c>
      <c r="ER18">
        <f>SUMIFS(DataRegularSeason20242025!$AA$3:$AA$1315,DataRegularSeason20242025!$B$3:$B$1315, "&lt;=" &amp; ER$1, DataRegularSeason20242025!$D$3:$D$1315, $A18)+SUMIFS(DataRegularSeason20242025!$AB$3:$AB$1315,DataRegularSeason20242025!$B$3:$B$1315, "&lt;=" &amp; ER$1, DataRegularSeason20242025!$E$3:$E$1315, $A18)</f>
        <v>69</v>
      </c>
      <c r="ES18">
        <f>SUMIFS(DataRegularSeason20242025!$AA$3:$AA$1315,DataRegularSeason20242025!$B$3:$B$1315, "&lt;=" &amp; ES$1, DataRegularSeason20242025!$D$3:$D$1315, $A18)+SUMIFS(DataRegularSeason20242025!$AB$3:$AB$1315,DataRegularSeason20242025!$B$3:$B$1315, "&lt;=" &amp; ES$1, DataRegularSeason20242025!$E$3:$E$1315, $A18)</f>
        <v>69</v>
      </c>
      <c r="ET18">
        <f>SUMIFS(DataRegularSeason20242025!$AA$3:$AA$1315,DataRegularSeason20242025!$B$3:$B$1315, "&lt;=" &amp; ET$1, DataRegularSeason20242025!$D$3:$D$1315, $A18)+SUMIFS(DataRegularSeason20242025!$AB$3:$AB$1315,DataRegularSeason20242025!$B$3:$B$1315, "&lt;=" &amp; ET$1, DataRegularSeason20242025!$E$3:$E$1315, $A18)</f>
        <v>69</v>
      </c>
      <c r="EU18">
        <f>SUMIFS(DataRegularSeason20242025!$AA$3:$AA$1315,DataRegularSeason20242025!$B$3:$B$1315, "&lt;=" &amp; EU$1, DataRegularSeason20242025!$D$3:$D$1315, $A18)+SUMIFS(DataRegularSeason20242025!$AB$3:$AB$1315,DataRegularSeason20242025!$B$3:$B$1315, "&lt;=" &amp; EU$1, DataRegularSeason20242025!$E$3:$E$1315, $A18)</f>
        <v>69</v>
      </c>
      <c r="EV18">
        <f>SUMIFS(DataRegularSeason20242025!$AA$3:$AA$1315,DataRegularSeason20242025!$B$3:$B$1315, "&lt;=" &amp; EV$1, DataRegularSeason20242025!$D$3:$D$1315, $A18)+SUMIFS(DataRegularSeason20242025!$AB$3:$AB$1315,DataRegularSeason20242025!$B$3:$B$1315, "&lt;=" &amp; EV$1, DataRegularSeason20242025!$E$3:$E$1315, $A18)</f>
        <v>69</v>
      </c>
      <c r="EW18">
        <f>SUMIFS(DataRegularSeason20242025!$AA$3:$AA$1315,DataRegularSeason20242025!$B$3:$B$1315, "&lt;=" &amp; EW$1, DataRegularSeason20242025!$D$3:$D$1315, $A18)+SUMIFS(DataRegularSeason20242025!$AB$3:$AB$1315,DataRegularSeason20242025!$B$3:$B$1315, "&lt;=" &amp; EW$1, DataRegularSeason20242025!$E$3:$E$1315, $A18)</f>
        <v>69</v>
      </c>
      <c r="EX18">
        <f>SUMIFS(DataRegularSeason20242025!$AA$3:$AA$1315,DataRegularSeason20242025!$B$3:$B$1315, "&lt;=" &amp; EX$1, DataRegularSeason20242025!$D$3:$D$1315, $A18)+SUMIFS(DataRegularSeason20242025!$AB$3:$AB$1315,DataRegularSeason20242025!$B$3:$B$1315, "&lt;=" &amp; EX$1, DataRegularSeason20242025!$E$3:$E$1315, $A18)</f>
        <v>69</v>
      </c>
      <c r="EY18">
        <f>SUMIFS(DataRegularSeason20242025!$AA$3:$AA$1315,DataRegularSeason20242025!$B$3:$B$1315, "&lt;=" &amp; EY$1, DataRegularSeason20242025!$D$3:$D$1315, $A18)+SUMIFS(DataRegularSeason20242025!$AB$3:$AB$1315,DataRegularSeason20242025!$B$3:$B$1315, "&lt;=" &amp; EY$1, DataRegularSeason20242025!$E$3:$E$1315, $A18)</f>
        <v>69</v>
      </c>
      <c r="EZ18">
        <f>SUMIFS(DataRegularSeason20242025!$AA$3:$AA$1315,DataRegularSeason20242025!$B$3:$B$1315, "&lt;=" &amp; EZ$1, DataRegularSeason20242025!$D$3:$D$1315, $A18)+SUMIFS(DataRegularSeason20242025!$AB$3:$AB$1315,DataRegularSeason20242025!$B$3:$B$1315, "&lt;=" &amp; EZ$1, DataRegularSeason20242025!$E$3:$E$1315, $A18)</f>
        <v>69</v>
      </c>
      <c r="FA18">
        <f>SUMIFS(DataRegularSeason20242025!$AA$3:$AA$1315,DataRegularSeason20242025!$B$3:$B$1315, "&lt;=" &amp; FA$1, DataRegularSeason20242025!$D$3:$D$1315, $A18)+SUMIFS(DataRegularSeason20242025!$AB$3:$AB$1315,DataRegularSeason20242025!$B$3:$B$1315, "&lt;=" &amp; FA$1, DataRegularSeason20242025!$E$3:$E$1315, $A18)</f>
        <v>69</v>
      </c>
      <c r="FB18">
        <f>SUMIFS(DataRegularSeason20242025!$AA$3:$AA$1315,DataRegularSeason20242025!$B$3:$B$1315, "&lt;=" &amp; FB$1, DataRegularSeason20242025!$D$3:$D$1315, $A18)+SUMIFS(DataRegularSeason20242025!$AB$3:$AB$1315,DataRegularSeason20242025!$B$3:$B$1315, "&lt;=" &amp; FB$1, DataRegularSeason20242025!$E$3:$E$1315, $A18)</f>
        <v>69</v>
      </c>
      <c r="FC18">
        <f>SUMIFS(DataRegularSeason20242025!$AA$3:$AA$1315,DataRegularSeason20242025!$B$3:$B$1315, "&lt;=" &amp; FC$1, DataRegularSeason20242025!$D$3:$D$1315, $A18)+SUMIFS(DataRegularSeason20242025!$AB$3:$AB$1315,DataRegularSeason20242025!$B$3:$B$1315, "&lt;=" &amp; FC$1, DataRegularSeason20242025!$E$3:$E$1315, $A18)</f>
        <v>69</v>
      </c>
      <c r="FD18">
        <f>SUMIFS(DataRegularSeason20242025!$AA$3:$AA$1315,DataRegularSeason20242025!$B$3:$B$1315, "&lt;=" &amp; FD$1, DataRegularSeason20242025!$D$3:$D$1315, $A18)+SUMIFS(DataRegularSeason20242025!$AB$3:$AB$1315,DataRegularSeason20242025!$B$3:$B$1315, "&lt;=" &amp; FD$1, DataRegularSeason20242025!$E$3:$E$1315, $A18)</f>
        <v>69</v>
      </c>
      <c r="FE18">
        <f>SUMIFS(DataRegularSeason20242025!$AA$3:$AA$1315,DataRegularSeason20242025!$B$3:$B$1315, "&lt;=" &amp; FE$1, DataRegularSeason20242025!$D$3:$D$1315, $A18)+SUMIFS(DataRegularSeason20242025!$AB$3:$AB$1315,DataRegularSeason20242025!$B$3:$B$1315, "&lt;=" &amp; FE$1, DataRegularSeason20242025!$E$3:$E$1315, $A18)</f>
        <v>69</v>
      </c>
      <c r="FF18">
        <f>SUMIFS(DataRegularSeason20242025!$AA$3:$AA$1315,DataRegularSeason20242025!$B$3:$B$1315, "&lt;=" &amp; FF$1, DataRegularSeason20242025!$D$3:$D$1315, $A18)+SUMIFS(DataRegularSeason20242025!$AB$3:$AB$1315,DataRegularSeason20242025!$B$3:$B$1315, "&lt;=" &amp; FF$1, DataRegularSeason20242025!$E$3:$E$1315, $A18)</f>
        <v>69</v>
      </c>
      <c r="FG18">
        <f>SUMIFS(DataRegularSeason20242025!$AA$3:$AA$1315,DataRegularSeason20242025!$B$3:$B$1315, "&lt;=" &amp; FG$1, DataRegularSeason20242025!$D$3:$D$1315, $A18)+SUMIFS(DataRegularSeason20242025!$AB$3:$AB$1315,DataRegularSeason20242025!$B$3:$B$1315, "&lt;=" &amp; FG$1, DataRegularSeason20242025!$E$3:$E$1315, $A18)</f>
        <v>69</v>
      </c>
      <c r="FH18">
        <f>SUMIFS(DataRegularSeason20242025!$AA$3:$AA$1315,DataRegularSeason20242025!$B$3:$B$1315, "&lt;=" &amp; FH$1, DataRegularSeason20242025!$D$3:$D$1315, $A18)+SUMIFS(DataRegularSeason20242025!$AB$3:$AB$1315,DataRegularSeason20242025!$B$3:$B$1315, "&lt;=" &amp; FH$1, DataRegularSeason20242025!$E$3:$E$1315, $A18)</f>
        <v>69</v>
      </c>
      <c r="FI18">
        <f>SUMIFS(DataRegularSeason20242025!$AA$3:$AA$1315,DataRegularSeason20242025!$B$3:$B$1315, "&lt;=" &amp; FI$1, DataRegularSeason20242025!$D$3:$D$1315, $A18)+SUMIFS(DataRegularSeason20242025!$AB$3:$AB$1315,DataRegularSeason20242025!$B$3:$B$1315, "&lt;=" &amp; FI$1, DataRegularSeason20242025!$E$3:$E$1315, $A18)</f>
        <v>69</v>
      </c>
      <c r="FJ18">
        <f>SUMIFS(DataRegularSeason20242025!$AA$3:$AA$1315,DataRegularSeason20242025!$B$3:$B$1315, "&lt;=" &amp; FJ$1, DataRegularSeason20242025!$D$3:$D$1315, $A18)+SUMIFS(DataRegularSeason20242025!$AB$3:$AB$1315,DataRegularSeason20242025!$B$3:$B$1315, "&lt;=" &amp; FJ$1, DataRegularSeason20242025!$E$3:$E$1315, $A18)</f>
        <v>69</v>
      </c>
      <c r="FK18">
        <f>SUMIFS(DataRegularSeason20242025!$AA$3:$AA$1315,DataRegularSeason20242025!$B$3:$B$1315, "&lt;=" &amp; FK$1, DataRegularSeason20242025!$D$3:$D$1315, $A18)+SUMIFS(DataRegularSeason20242025!$AB$3:$AB$1315,DataRegularSeason20242025!$B$3:$B$1315, "&lt;=" &amp; FK$1, DataRegularSeason20242025!$E$3:$E$1315, $A18)</f>
        <v>69</v>
      </c>
      <c r="FL18">
        <f>SUMIFS(DataRegularSeason20242025!$AA$3:$AA$1315,DataRegularSeason20242025!$B$3:$B$1315, "&lt;=" &amp; FL$1, DataRegularSeason20242025!$D$3:$D$1315, $A18)+SUMIFS(DataRegularSeason20242025!$AB$3:$AB$1315,DataRegularSeason20242025!$B$3:$B$1315, "&lt;=" &amp; FL$1, DataRegularSeason20242025!$E$3:$E$1315, $A18)</f>
        <v>69</v>
      </c>
      <c r="FM18">
        <f>SUMIFS(DataRegularSeason20242025!$AA$3:$AA$1315,DataRegularSeason20242025!$B$3:$B$1315, "&lt;=" &amp; FM$1, DataRegularSeason20242025!$D$3:$D$1315, $A18)+SUMIFS(DataRegularSeason20242025!$AB$3:$AB$1315,DataRegularSeason20242025!$B$3:$B$1315, "&lt;=" &amp; FM$1, DataRegularSeason20242025!$E$3:$E$1315, $A18)</f>
        <v>69</v>
      </c>
      <c r="FN18">
        <f>SUMIFS(DataRegularSeason20242025!$AA$3:$AA$1315,DataRegularSeason20242025!$B$3:$B$1315, "&lt;=" &amp; FN$1, DataRegularSeason20242025!$D$3:$D$1315, $A18)+SUMIFS(DataRegularSeason20242025!$AB$3:$AB$1315,DataRegularSeason20242025!$B$3:$B$1315, "&lt;=" &amp; FN$1, DataRegularSeason20242025!$E$3:$E$1315, $A18)</f>
        <v>69</v>
      </c>
      <c r="FO18">
        <f>SUMIFS(DataRegularSeason20242025!$AA$3:$AA$1315,DataRegularSeason20242025!$B$3:$B$1315, "&lt;=" &amp; FO$1, DataRegularSeason20242025!$D$3:$D$1315, $A18)+SUMIFS(DataRegularSeason20242025!$AB$3:$AB$1315,DataRegularSeason20242025!$B$3:$B$1315, "&lt;=" &amp; FO$1, DataRegularSeason20242025!$E$3:$E$1315, $A18)</f>
        <v>69</v>
      </c>
      <c r="FP18">
        <f>SUMIFS(DataRegularSeason20242025!$AA$3:$AA$1315,DataRegularSeason20242025!$B$3:$B$1315, "&lt;=" &amp; FP$1, DataRegularSeason20242025!$D$3:$D$1315, $A18)+SUMIFS(DataRegularSeason20242025!$AB$3:$AB$1315,DataRegularSeason20242025!$B$3:$B$1315, "&lt;=" &amp; FP$1, DataRegularSeason20242025!$E$3:$E$1315, $A18)</f>
        <v>69</v>
      </c>
      <c r="FQ18">
        <f>SUMIFS(DataRegularSeason20242025!$AA$3:$AA$1315,DataRegularSeason20242025!$B$3:$B$1315, "&lt;=" &amp; FQ$1, DataRegularSeason20242025!$D$3:$D$1315, $A18)+SUMIFS(DataRegularSeason20242025!$AB$3:$AB$1315,DataRegularSeason20242025!$B$3:$B$1315, "&lt;=" &amp; FQ$1, DataRegularSeason20242025!$E$3:$E$1315, $A18)</f>
        <v>69</v>
      </c>
      <c r="FR18">
        <f>SUMIFS(DataRegularSeason20242025!$AA$3:$AA$1315,DataRegularSeason20242025!$B$3:$B$1315, "&lt;=" &amp; FR$1, DataRegularSeason20242025!$D$3:$D$1315, $A18)+SUMIFS(DataRegularSeason20242025!$AB$3:$AB$1315,DataRegularSeason20242025!$B$3:$B$1315, "&lt;=" &amp; FR$1, DataRegularSeason20242025!$E$3:$E$1315, $A18)</f>
        <v>69</v>
      </c>
      <c r="FS18">
        <f>SUMIFS(DataRegularSeason20242025!$AA$3:$AA$1315,DataRegularSeason20242025!$B$3:$B$1315, "&lt;=" &amp; FS$1, DataRegularSeason20242025!$D$3:$D$1315, $A18)+SUMIFS(DataRegularSeason20242025!$AB$3:$AB$1315,DataRegularSeason20242025!$B$3:$B$1315, "&lt;=" &amp; FS$1, DataRegularSeason20242025!$E$3:$E$1315, $A18)</f>
        <v>69</v>
      </c>
      <c r="FT18">
        <f>SUMIFS(DataRegularSeason20242025!$AA$3:$AA$1315,DataRegularSeason20242025!$B$3:$B$1315, "&lt;=" &amp; FT$1, DataRegularSeason20242025!$D$3:$D$1315, $A18)+SUMIFS(DataRegularSeason20242025!$AB$3:$AB$1315,DataRegularSeason20242025!$B$3:$B$1315, "&lt;=" &amp; FT$1, DataRegularSeason20242025!$E$3:$E$1315, $A18)</f>
        <v>69</v>
      </c>
      <c r="FU18">
        <f>SUMIFS(DataRegularSeason20242025!$AA$3:$AA$1315,DataRegularSeason20242025!$B$3:$B$1315, "&lt;=" &amp; FU$1, DataRegularSeason20242025!$D$3:$D$1315, $A18)+SUMIFS(DataRegularSeason20242025!$AB$3:$AB$1315,DataRegularSeason20242025!$B$3:$B$1315, "&lt;=" &amp; FU$1, DataRegularSeason20242025!$E$3:$E$1315, $A18)</f>
        <v>69</v>
      </c>
      <c r="FV18">
        <f>SUMIFS(DataRegularSeason20242025!$AA$3:$AA$1315,DataRegularSeason20242025!$B$3:$B$1315, "&lt;=" &amp; FV$1, DataRegularSeason20242025!$D$3:$D$1315, $A18)+SUMIFS(DataRegularSeason20242025!$AB$3:$AB$1315,DataRegularSeason20242025!$B$3:$B$1315, "&lt;=" &amp; FV$1, DataRegularSeason20242025!$E$3:$E$1315, $A18)</f>
        <v>69</v>
      </c>
      <c r="FW18">
        <f>SUMIFS(DataRegularSeason20242025!$AA$3:$AA$1315,DataRegularSeason20242025!$B$3:$B$1315, "&lt;=" &amp; FW$1, DataRegularSeason20242025!$D$3:$D$1315, $A18)+SUMIFS(DataRegularSeason20242025!$AB$3:$AB$1315,DataRegularSeason20242025!$B$3:$B$1315, "&lt;=" &amp; FW$1, DataRegularSeason20242025!$E$3:$E$1315, $A18)</f>
        <v>69</v>
      </c>
      <c r="FX18">
        <f>SUMIFS(DataRegularSeason20242025!$AA$3:$AA$1315,DataRegularSeason20242025!$B$3:$B$1315, "&lt;=" &amp; FX$1, DataRegularSeason20242025!$D$3:$D$1315, $A18)+SUMIFS(DataRegularSeason20242025!$AB$3:$AB$1315,DataRegularSeason20242025!$B$3:$B$1315, "&lt;=" &amp; FX$1, DataRegularSeason20242025!$E$3:$E$1315, $A18)</f>
        <v>69</v>
      </c>
      <c r="FY18">
        <f>SUMIFS(DataRegularSeason20242025!$AA$3:$AA$1315,DataRegularSeason20242025!$B$3:$B$1315, "&lt;=" &amp; FY$1, DataRegularSeason20242025!$D$3:$D$1315, $A18)+SUMIFS(DataRegularSeason20242025!$AB$3:$AB$1315,DataRegularSeason20242025!$B$3:$B$1315, "&lt;=" &amp; FY$1, DataRegularSeason20242025!$E$3:$E$1315, $A18)</f>
        <v>69</v>
      </c>
      <c r="FZ18">
        <f>SUMIFS(DataRegularSeason20242025!$AA$3:$AA$1315,DataRegularSeason20242025!$B$3:$B$1315, "&lt;=" &amp; FZ$1, DataRegularSeason20242025!$D$3:$D$1315, $A18)+SUMIFS(DataRegularSeason20242025!$AB$3:$AB$1315,DataRegularSeason20242025!$B$3:$B$1315, "&lt;=" &amp; FZ$1, DataRegularSeason20242025!$E$3:$E$1315, $A18)</f>
        <v>69</v>
      </c>
      <c r="GA18">
        <f>SUMIFS(DataRegularSeason20242025!$AA$3:$AA$1315,DataRegularSeason20242025!$B$3:$B$1315, "&lt;=" &amp; GA$1, DataRegularSeason20242025!$D$3:$D$1315, $A18)+SUMIFS(DataRegularSeason20242025!$AB$3:$AB$1315,DataRegularSeason20242025!$B$3:$B$1315, "&lt;=" &amp; GA$1, DataRegularSeason20242025!$E$3:$E$1315, $A18)</f>
        <v>69</v>
      </c>
      <c r="GB18">
        <f>SUMIFS(DataRegularSeason20242025!$AA$3:$AA$1315,DataRegularSeason20242025!$B$3:$B$1315, "&lt;=" &amp; GB$1, DataRegularSeason20242025!$D$3:$D$1315, $A18)+SUMIFS(DataRegularSeason20242025!$AB$3:$AB$1315,DataRegularSeason20242025!$B$3:$B$1315, "&lt;=" &amp; GB$1, DataRegularSeason20242025!$E$3:$E$1315, $A18)</f>
        <v>69</v>
      </c>
      <c r="GC18">
        <f>SUMIFS(DataRegularSeason20242025!$AA$3:$AA$1315,DataRegularSeason20242025!$B$3:$B$1315, "&lt;=" &amp; GC$1, DataRegularSeason20242025!$D$3:$D$1315, $A18)+SUMIFS(DataRegularSeason20242025!$AB$3:$AB$1315,DataRegularSeason20242025!$B$3:$B$1315, "&lt;=" &amp; GC$1, DataRegularSeason20242025!$E$3:$E$1315, $A18)</f>
        <v>69</v>
      </c>
      <c r="GD18">
        <f>SUMIFS(DataRegularSeason20242025!$AA$3:$AA$1315,DataRegularSeason20242025!$B$3:$B$1315, "&lt;=" &amp; GD$1, DataRegularSeason20242025!$D$3:$D$1315, $A18)+SUMIFS(DataRegularSeason20242025!$AB$3:$AB$1315,DataRegularSeason20242025!$B$3:$B$1315, "&lt;=" &amp; GD$1, DataRegularSeason20242025!$E$3:$E$1315, $A18)</f>
        <v>69</v>
      </c>
      <c r="GE18">
        <f>SUMIFS(DataRegularSeason20242025!$AA$3:$AA$1315,DataRegularSeason20242025!$B$3:$B$1315, "&lt;=" &amp; GE$1, DataRegularSeason20242025!$D$3:$D$1315, $A18)+SUMIFS(DataRegularSeason20242025!$AB$3:$AB$1315,DataRegularSeason20242025!$B$3:$B$1315, "&lt;=" &amp; GE$1, DataRegularSeason20242025!$E$3:$E$1315, $A18)</f>
        <v>69</v>
      </c>
      <c r="GF18">
        <f>SUMIFS(DataRegularSeason20242025!$AA$3:$AA$1315,DataRegularSeason20242025!$B$3:$B$1315, "&lt;=" &amp; GF$1, DataRegularSeason20242025!$D$3:$D$1315, $A18)+SUMIFS(DataRegularSeason20242025!$AB$3:$AB$1315,DataRegularSeason20242025!$B$3:$B$1315, "&lt;=" &amp; GF$1, DataRegularSeason20242025!$E$3:$E$1315, $A18)</f>
        <v>69</v>
      </c>
      <c r="GG18">
        <f>SUMIFS(DataRegularSeason20242025!$AA$3:$AA$1315,DataRegularSeason20242025!$B$3:$B$1315, "&lt;=" &amp; GG$1, DataRegularSeason20242025!$D$3:$D$1315, $A18)+SUMIFS(DataRegularSeason20242025!$AB$3:$AB$1315,DataRegularSeason20242025!$B$3:$B$1315, "&lt;=" &amp; GG$1, DataRegularSeason20242025!$E$3:$E$1315, $A18)</f>
        <v>69</v>
      </c>
      <c r="GH18">
        <f>SUMIFS(DataRegularSeason20242025!$AA$3:$AA$1315,DataRegularSeason20242025!$B$3:$B$1315, "&lt;=" &amp; GH$1, DataRegularSeason20242025!$D$3:$D$1315, $A18)+SUMIFS(DataRegularSeason20242025!$AB$3:$AB$1315,DataRegularSeason20242025!$B$3:$B$1315, "&lt;=" &amp; GH$1, DataRegularSeason20242025!$E$3:$E$1315, $A18)</f>
        <v>69</v>
      </c>
      <c r="GI18">
        <f>SUMIFS(DataRegularSeason20242025!$AA$3:$AA$1315,DataRegularSeason20242025!$B$3:$B$1315, "&lt;=" &amp; GI$1, DataRegularSeason20242025!$D$3:$D$1315, $A18)+SUMIFS(DataRegularSeason20242025!$AB$3:$AB$1315,DataRegularSeason20242025!$B$3:$B$1315, "&lt;=" &amp; GI$1, DataRegularSeason20242025!$E$3:$E$1315, $A18)</f>
        <v>69</v>
      </c>
      <c r="GJ18">
        <f>SUMIFS(DataRegularSeason20242025!$AA$3:$AA$1315,DataRegularSeason20242025!$B$3:$B$1315, "&lt;=" &amp; GJ$1, DataRegularSeason20242025!$D$3:$D$1315, $A18)+SUMIFS(DataRegularSeason20242025!$AB$3:$AB$1315,DataRegularSeason20242025!$B$3:$B$1315, "&lt;=" &amp; GJ$1, DataRegularSeason20242025!$E$3:$E$1315, $A18)</f>
        <v>69</v>
      </c>
      <c r="GK18">
        <f>SUMIFS(DataRegularSeason20242025!$AA$3:$AA$1315,DataRegularSeason20242025!$B$3:$B$1315, "&lt;=" &amp; GK$1, DataRegularSeason20242025!$D$3:$D$1315, $A18)+SUMIFS(DataRegularSeason20242025!$AB$3:$AB$1315,DataRegularSeason20242025!$B$3:$B$1315, "&lt;=" &amp; GK$1, DataRegularSeason20242025!$E$3:$E$1315, $A18)</f>
        <v>69</v>
      </c>
      <c r="GL18">
        <f>SUMIFS(DataRegularSeason20242025!$AA$3:$AA$1315,DataRegularSeason20242025!$B$3:$B$1315, "&lt;=" &amp; GL$1, DataRegularSeason20242025!$D$3:$D$1315, $A18)+SUMIFS(DataRegularSeason20242025!$AB$3:$AB$1315,DataRegularSeason20242025!$B$3:$B$1315, "&lt;=" &amp; GL$1, DataRegularSeason20242025!$E$3:$E$1315, $A18)</f>
        <v>69</v>
      </c>
      <c r="GM18">
        <f>SUMIFS(DataRegularSeason20242025!$AA$3:$AA$1315,DataRegularSeason20242025!$B$3:$B$1315, "&lt;=" &amp; GM$1, DataRegularSeason20242025!$D$3:$D$1315, $A18)+SUMIFS(DataRegularSeason20242025!$AB$3:$AB$1315,DataRegularSeason20242025!$B$3:$B$1315, "&lt;=" &amp; GM$1, DataRegularSeason20242025!$E$3:$E$1315, $A18)</f>
        <v>69</v>
      </c>
      <c r="GN18">
        <f>SUMIFS(DataRegularSeason20242025!$AA$3:$AA$1315,DataRegularSeason20242025!$B$3:$B$1315, "&lt;=" &amp; GN$1, DataRegularSeason20242025!$D$3:$D$1315, $A18)+SUMIFS(DataRegularSeason20242025!$AB$3:$AB$1315,DataRegularSeason20242025!$B$3:$B$1315, "&lt;=" &amp; GN$1, DataRegularSeason20242025!$E$3:$E$1315, $A18)</f>
        <v>69</v>
      </c>
      <c r="GO18">
        <f>SUMIFS(DataRegularSeason20242025!$AA$3:$AA$1315,DataRegularSeason20242025!$B$3:$B$1315, "&lt;=" &amp; GO$1, DataRegularSeason20242025!$D$3:$D$1315, $A18)+SUMIFS(DataRegularSeason20242025!$AB$3:$AB$1315,DataRegularSeason20242025!$B$3:$B$1315, "&lt;=" &amp; GO$1, DataRegularSeason20242025!$E$3:$E$1315, $A18)</f>
        <v>69</v>
      </c>
      <c r="GP18">
        <f>SUMIFS(DataRegularSeason20242025!$AA$3:$AA$1315,DataRegularSeason20242025!$B$3:$B$1315, "&lt;=" &amp; GP$1, DataRegularSeason20242025!$D$3:$D$1315, $A18)+SUMIFS(DataRegularSeason20242025!$AB$3:$AB$1315,DataRegularSeason20242025!$B$3:$B$1315, "&lt;=" &amp; GP$1, DataRegularSeason20242025!$E$3:$E$1315, $A18)</f>
        <v>69</v>
      </c>
      <c r="GQ18">
        <f>SUMIFS(DataRegularSeason20242025!$AA$3:$AA$1315,DataRegularSeason20242025!$B$3:$B$1315, "&lt;=" &amp; GQ$1, DataRegularSeason20242025!$D$3:$D$1315, $A18)+SUMIFS(DataRegularSeason20242025!$AB$3:$AB$1315,DataRegularSeason20242025!$B$3:$B$1315, "&lt;=" &amp; GQ$1, DataRegularSeason20242025!$E$3:$E$1315, $A18)</f>
        <v>69</v>
      </c>
      <c r="GR18">
        <f>SUMIFS(DataRegularSeason20242025!$AA$3:$AA$1315,DataRegularSeason20242025!$B$3:$B$1315, "&lt;=" &amp; GR$1, DataRegularSeason20242025!$D$3:$D$1315, $A18)+SUMIFS(DataRegularSeason20242025!$AB$3:$AB$1315,DataRegularSeason20242025!$B$3:$B$1315, "&lt;=" &amp; GR$1, DataRegularSeason20242025!$E$3:$E$1315, $A18)</f>
        <v>69</v>
      </c>
      <c r="GS18">
        <f>SUMIFS(DataRegularSeason20242025!$AA$3:$AA$1315,DataRegularSeason20242025!$B$3:$B$1315, "&lt;=" &amp; GS$1, DataRegularSeason20242025!$D$3:$D$1315, $A18)+SUMIFS(DataRegularSeason20242025!$AB$3:$AB$1315,DataRegularSeason20242025!$B$3:$B$1315, "&lt;=" &amp; GS$1, DataRegularSeason20242025!$E$3:$E$1315, $A18)</f>
        <v>69</v>
      </c>
      <c r="GT18">
        <f>SUMIFS(DataRegularSeason20242025!$AA$3:$AA$1315,DataRegularSeason20242025!$B$3:$B$1315, "&lt;=" &amp; GT$1, DataRegularSeason20242025!$D$3:$D$1315, $A18)+SUMIFS(DataRegularSeason20242025!$AB$3:$AB$1315,DataRegularSeason20242025!$B$3:$B$1315, "&lt;=" &amp; GT$1, DataRegularSeason20242025!$E$3:$E$1315, $A18)</f>
        <v>69</v>
      </c>
      <c r="GU18">
        <f>SUMIFS(DataRegularSeason20242025!$AA$3:$AA$1315,DataRegularSeason20242025!$B$3:$B$1315, "&lt;=" &amp; GU$1, DataRegularSeason20242025!$D$3:$D$1315, $A18)+SUMIFS(DataRegularSeason20242025!$AB$3:$AB$1315,DataRegularSeason20242025!$B$3:$B$1315, "&lt;=" &amp; GU$1, DataRegularSeason20242025!$E$3:$E$1315, $A18)</f>
        <v>69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63</v>
      </c>
      <c r="DR19">
        <f>SUMIFS(DataRegularSeason20242025!$AA$3:$AA$1315,DataRegularSeason20242025!$B$3:$B$1315, "&lt;=" &amp; DR$1, DataRegularSeason20242025!$D$3:$D$1315, $A19)+SUMIFS(DataRegularSeason20242025!$AB$3:$AB$1315,DataRegularSeason20242025!$B$3:$B$1315, "&lt;=" &amp; DR$1, DataRegularSeason20242025!$E$3:$E$1315, $A19)</f>
        <v>63</v>
      </c>
      <c r="DS19">
        <f>SUMIFS(DataRegularSeason20242025!$AA$3:$AA$1315,DataRegularSeason20242025!$B$3:$B$1315, "&lt;=" &amp; DS$1, DataRegularSeason20242025!$D$3:$D$1315, $A19)+SUMIFS(DataRegularSeason20242025!$AB$3:$AB$1315,DataRegularSeason20242025!$B$3:$B$1315, "&lt;=" &amp; DS$1, DataRegularSeason20242025!$E$3:$E$1315, $A19)</f>
        <v>63</v>
      </c>
      <c r="DT19">
        <f>SUMIFS(DataRegularSeason20242025!$AA$3:$AA$1315,DataRegularSeason20242025!$B$3:$B$1315, "&lt;=" &amp; DT$1, DataRegularSeason20242025!$D$3:$D$1315, $A19)+SUMIFS(DataRegularSeason20242025!$AB$3:$AB$1315,DataRegularSeason20242025!$B$3:$B$1315, "&lt;=" &amp; DT$1, DataRegularSeason20242025!$E$3:$E$1315, $A19)</f>
        <v>63</v>
      </c>
      <c r="DU19">
        <f>SUMIFS(DataRegularSeason20242025!$AA$3:$AA$1315,DataRegularSeason20242025!$B$3:$B$1315, "&lt;=" &amp; DU$1, DataRegularSeason20242025!$D$3:$D$1315, $A19)+SUMIFS(DataRegularSeason20242025!$AB$3:$AB$1315,DataRegularSeason20242025!$B$3:$B$1315, "&lt;=" &amp; DU$1, DataRegularSeason20242025!$E$3:$E$1315, $A19)</f>
        <v>63</v>
      </c>
      <c r="DV19">
        <f>SUMIFS(DataRegularSeason20242025!$AA$3:$AA$1315,DataRegularSeason20242025!$B$3:$B$1315, "&lt;=" &amp; DV$1, DataRegularSeason20242025!$D$3:$D$1315, $A19)+SUMIFS(DataRegularSeason20242025!$AB$3:$AB$1315,DataRegularSeason20242025!$B$3:$B$1315, "&lt;=" &amp; DV$1, DataRegularSeason20242025!$E$3:$E$1315, $A19)</f>
        <v>63</v>
      </c>
      <c r="DW19">
        <f>SUMIFS(DataRegularSeason20242025!$AA$3:$AA$1315,DataRegularSeason20242025!$B$3:$B$1315, "&lt;=" &amp; DW$1, DataRegularSeason20242025!$D$3:$D$1315, $A19)+SUMIFS(DataRegularSeason20242025!$AB$3:$AB$1315,DataRegularSeason20242025!$B$3:$B$1315, "&lt;=" &amp; DW$1, DataRegularSeason20242025!$E$3:$E$1315, $A19)</f>
        <v>63</v>
      </c>
      <c r="DX19">
        <f>SUMIFS(DataRegularSeason20242025!$AA$3:$AA$1315,DataRegularSeason20242025!$B$3:$B$1315, "&lt;=" &amp; DX$1, DataRegularSeason20242025!$D$3:$D$1315, $A19)+SUMIFS(DataRegularSeason20242025!$AB$3:$AB$1315,DataRegularSeason20242025!$B$3:$B$1315, "&lt;=" &amp; DX$1, DataRegularSeason20242025!$E$3:$E$1315, $A19)</f>
        <v>63</v>
      </c>
      <c r="DY19">
        <f>SUMIFS(DataRegularSeason20242025!$AA$3:$AA$1315,DataRegularSeason20242025!$B$3:$B$1315, "&lt;=" &amp; DY$1, DataRegularSeason20242025!$D$3:$D$1315, $A19)+SUMIFS(DataRegularSeason20242025!$AB$3:$AB$1315,DataRegularSeason20242025!$B$3:$B$1315, "&lt;=" &amp; DY$1, DataRegularSeason20242025!$E$3:$E$1315, $A19)</f>
        <v>63</v>
      </c>
      <c r="DZ19">
        <f>SUMIFS(DataRegularSeason20242025!$AA$3:$AA$1315,DataRegularSeason20242025!$B$3:$B$1315, "&lt;=" &amp; DZ$1, DataRegularSeason20242025!$D$3:$D$1315, $A19)+SUMIFS(DataRegularSeason20242025!$AB$3:$AB$1315,DataRegularSeason20242025!$B$3:$B$1315, "&lt;=" &amp; DZ$1, DataRegularSeason20242025!$E$3:$E$1315, $A19)</f>
        <v>63</v>
      </c>
      <c r="EA19">
        <f>SUMIFS(DataRegularSeason20242025!$AA$3:$AA$1315,DataRegularSeason20242025!$B$3:$B$1315, "&lt;=" &amp; EA$1, DataRegularSeason20242025!$D$3:$D$1315, $A19)+SUMIFS(DataRegularSeason20242025!$AB$3:$AB$1315,DataRegularSeason20242025!$B$3:$B$1315, "&lt;=" &amp; EA$1, DataRegularSeason20242025!$E$3:$E$1315, $A19)</f>
        <v>63</v>
      </c>
      <c r="EB19">
        <f>SUMIFS(DataRegularSeason20242025!$AA$3:$AA$1315,DataRegularSeason20242025!$B$3:$B$1315, "&lt;=" &amp; EB$1, DataRegularSeason20242025!$D$3:$D$1315, $A19)+SUMIFS(DataRegularSeason20242025!$AB$3:$AB$1315,DataRegularSeason20242025!$B$3:$B$1315, "&lt;=" &amp; EB$1, DataRegularSeason20242025!$E$3:$E$1315, $A19)</f>
        <v>63</v>
      </c>
      <c r="EC19">
        <f>SUMIFS(DataRegularSeason20242025!$AA$3:$AA$1315,DataRegularSeason20242025!$B$3:$B$1315, "&lt;=" &amp; EC$1, DataRegularSeason20242025!$D$3:$D$1315, $A19)+SUMIFS(DataRegularSeason20242025!$AB$3:$AB$1315,DataRegularSeason20242025!$B$3:$B$1315, "&lt;=" &amp; EC$1, DataRegularSeason20242025!$E$3:$E$1315, $A19)</f>
        <v>63</v>
      </c>
      <c r="ED19">
        <f>SUMIFS(DataRegularSeason20242025!$AA$3:$AA$1315,DataRegularSeason20242025!$B$3:$B$1315, "&lt;=" &amp; ED$1, DataRegularSeason20242025!$D$3:$D$1315, $A19)+SUMIFS(DataRegularSeason20242025!$AB$3:$AB$1315,DataRegularSeason20242025!$B$3:$B$1315, "&lt;=" &amp; ED$1, DataRegularSeason20242025!$E$3:$E$1315, $A19)</f>
        <v>63</v>
      </c>
      <c r="EE19">
        <f>SUMIFS(DataRegularSeason20242025!$AA$3:$AA$1315,DataRegularSeason20242025!$B$3:$B$1315, "&lt;=" &amp; EE$1, DataRegularSeason20242025!$D$3:$D$1315, $A19)+SUMIFS(DataRegularSeason20242025!$AB$3:$AB$1315,DataRegularSeason20242025!$B$3:$B$1315, "&lt;=" &amp; EE$1, DataRegularSeason20242025!$E$3:$E$1315, $A19)</f>
        <v>63</v>
      </c>
      <c r="EF19">
        <f>SUMIFS(DataRegularSeason20242025!$AA$3:$AA$1315,DataRegularSeason20242025!$B$3:$B$1315, "&lt;=" &amp; EF$1, DataRegularSeason20242025!$D$3:$D$1315, $A19)+SUMIFS(DataRegularSeason20242025!$AB$3:$AB$1315,DataRegularSeason20242025!$B$3:$B$1315, "&lt;=" &amp; EF$1, DataRegularSeason20242025!$E$3:$E$1315, $A19)</f>
        <v>63</v>
      </c>
      <c r="EG19">
        <f>SUMIFS(DataRegularSeason20242025!$AA$3:$AA$1315,DataRegularSeason20242025!$B$3:$B$1315, "&lt;=" &amp; EG$1, DataRegularSeason20242025!$D$3:$D$1315, $A19)+SUMIFS(DataRegularSeason20242025!$AB$3:$AB$1315,DataRegularSeason20242025!$B$3:$B$1315, "&lt;=" &amp; EG$1, DataRegularSeason20242025!$E$3:$E$1315, $A19)</f>
        <v>63</v>
      </c>
      <c r="EH19">
        <f>SUMIFS(DataRegularSeason20242025!$AA$3:$AA$1315,DataRegularSeason20242025!$B$3:$B$1315, "&lt;=" &amp; EH$1, DataRegularSeason20242025!$D$3:$D$1315, $A19)+SUMIFS(DataRegularSeason20242025!$AB$3:$AB$1315,DataRegularSeason20242025!$B$3:$B$1315, "&lt;=" &amp; EH$1, DataRegularSeason20242025!$E$3:$E$1315, $A19)</f>
        <v>63</v>
      </c>
      <c r="EI19">
        <f>SUMIFS(DataRegularSeason20242025!$AA$3:$AA$1315,DataRegularSeason20242025!$B$3:$B$1315, "&lt;=" &amp; EI$1, DataRegularSeason20242025!$D$3:$D$1315, $A19)+SUMIFS(DataRegularSeason20242025!$AB$3:$AB$1315,DataRegularSeason20242025!$B$3:$B$1315, "&lt;=" &amp; EI$1, DataRegularSeason20242025!$E$3:$E$1315, $A19)</f>
        <v>63</v>
      </c>
      <c r="EJ19">
        <f>SUMIFS(DataRegularSeason20242025!$AA$3:$AA$1315,DataRegularSeason20242025!$B$3:$B$1315, "&lt;=" &amp; EJ$1, DataRegularSeason20242025!$D$3:$D$1315, $A19)+SUMIFS(DataRegularSeason20242025!$AB$3:$AB$1315,DataRegularSeason20242025!$B$3:$B$1315, "&lt;=" &amp; EJ$1, DataRegularSeason20242025!$E$3:$E$1315, $A19)</f>
        <v>63</v>
      </c>
      <c r="EK19">
        <f>SUMIFS(DataRegularSeason20242025!$AA$3:$AA$1315,DataRegularSeason20242025!$B$3:$B$1315, "&lt;=" &amp; EK$1, DataRegularSeason20242025!$D$3:$D$1315, $A19)+SUMIFS(DataRegularSeason20242025!$AB$3:$AB$1315,DataRegularSeason20242025!$B$3:$B$1315, "&lt;=" &amp; EK$1, DataRegularSeason20242025!$E$3:$E$1315, $A19)</f>
        <v>63</v>
      </c>
      <c r="EL19">
        <f>SUMIFS(DataRegularSeason20242025!$AA$3:$AA$1315,DataRegularSeason20242025!$B$3:$B$1315, "&lt;=" &amp; EL$1, DataRegularSeason20242025!$D$3:$D$1315, $A19)+SUMIFS(DataRegularSeason20242025!$AB$3:$AB$1315,DataRegularSeason20242025!$B$3:$B$1315, "&lt;=" &amp; EL$1, DataRegularSeason20242025!$E$3:$E$1315, $A19)</f>
        <v>63</v>
      </c>
      <c r="EM19">
        <f>SUMIFS(DataRegularSeason20242025!$AA$3:$AA$1315,DataRegularSeason20242025!$B$3:$B$1315, "&lt;=" &amp; EM$1, DataRegularSeason20242025!$D$3:$D$1315, $A19)+SUMIFS(DataRegularSeason20242025!$AB$3:$AB$1315,DataRegularSeason20242025!$B$3:$B$1315, "&lt;=" &amp; EM$1, DataRegularSeason20242025!$E$3:$E$1315, $A19)</f>
        <v>63</v>
      </c>
      <c r="EN19">
        <f>SUMIFS(DataRegularSeason20242025!$AA$3:$AA$1315,DataRegularSeason20242025!$B$3:$B$1315, "&lt;=" &amp; EN$1, DataRegularSeason20242025!$D$3:$D$1315, $A19)+SUMIFS(DataRegularSeason20242025!$AB$3:$AB$1315,DataRegularSeason20242025!$B$3:$B$1315, "&lt;=" &amp; EN$1, DataRegularSeason20242025!$E$3:$E$1315, $A19)</f>
        <v>63</v>
      </c>
      <c r="EO19">
        <f>SUMIFS(DataRegularSeason20242025!$AA$3:$AA$1315,DataRegularSeason20242025!$B$3:$B$1315, "&lt;=" &amp; EO$1, DataRegularSeason20242025!$D$3:$D$1315, $A19)+SUMIFS(DataRegularSeason20242025!$AB$3:$AB$1315,DataRegularSeason20242025!$B$3:$B$1315, "&lt;=" &amp; EO$1, DataRegularSeason20242025!$E$3:$E$1315, $A19)</f>
        <v>63</v>
      </c>
      <c r="EP19">
        <f>SUMIFS(DataRegularSeason20242025!$AA$3:$AA$1315,DataRegularSeason20242025!$B$3:$B$1315, "&lt;=" &amp; EP$1, DataRegularSeason20242025!$D$3:$D$1315, $A19)+SUMIFS(DataRegularSeason20242025!$AB$3:$AB$1315,DataRegularSeason20242025!$B$3:$B$1315, "&lt;=" &amp; EP$1, DataRegularSeason20242025!$E$3:$E$1315, $A19)</f>
        <v>63</v>
      </c>
      <c r="EQ19">
        <f>SUMIFS(DataRegularSeason20242025!$AA$3:$AA$1315,DataRegularSeason20242025!$B$3:$B$1315, "&lt;=" &amp; EQ$1, DataRegularSeason20242025!$D$3:$D$1315, $A19)+SUMIFS(DataRegularSeason20242025!$AB$3:$AB$1315,DataRegularSeason20242025!$B$3:$B$1315, "&lt;=" &amp; EQ$1, DataRegularSeason20242025!$E$3:$E$1315, $A19)</f>
        <v>63</v>
      </c>
      <c r="ER19">
        <f>SUMIFS(DataRegularSeason20242025!$AA$3:$AA$1315,DataRegularSeason20242025!$B$3:$B$1315, "&lt;=" &amp; ER$1, DataRegularSeason20242025!$D$3:$D$1315, $A19)+SUMIFS(DataRegularSeason20242025!$AB$3:$AB$1315,DataRegularSeason20242025!$B$3:$B$1315, "&lt;=" &amp; ER$1, DataRegularSeason20242025!$E$3:$E$1315, $A19)</f>
        <v>63</v>
      </c>
      <c r="ES19">
        <f>SUMIFS(DataRegularSeason20242025!$AA$3:$AA$1315,DataRegularSeason20242025!$B$3:$B$1315, "&lt;=" &amp; ES$1, DataRegularSeason20242025!$D$3:$D$1315, $A19)+SUMIFS(DataRegularSeason20242025!$AB$3:$AB$1315,DataRegularSeason20242025!$B$3:$B$1315, "&lt;=" &amp; ES$1, DataRegularSeason20242025!$E$3:$E$1315, $A19)</f>
        <v>63</v>
      </c>
      <c r="ET19">
        <f>SUMIFS(DataRegularSeason20242025!$AA$3:$AA$1315,DataRegularSeason20242025!$B$3:$B$1315, "&lt;=" &amp; ET$1, DataRegularSeason20242025!$D$3:$D$1315, $A19)+SUMIFS(DataRegularSeason20242025!$AB$3:$AB$1315,DataRegularSeason20242025!$B$3:$B$1315, "&lt;=" &amp; ET$1, DataRegularSeason20242025!$E$3:$E$1315, $A19)</f>
        <v>63</v>
      </c>
      <c r="EU19">
        <f>SUMIFS(DataRegularSeason20242025!$AA$3:$AA$1315,DataRegularSeason20242025!$B$3:$B$1315, "&lt;=" &amp; EU$1, DataRegularSeason20242025!$D$3:$D$1315, $A19)+SUMIFS(DataRegularSeason20242025!$AB$3:$AB$1315,DataRegularSeason20242025!$B$3:$B$1315, "&lt;=" &amp; EU$1, DataRegularSeason20242025!$E$3:$E$1315, $A19)</f>
        <v>63</v>
      </c>
      <c r="EV19">
        <f>SUMIFS(DataRegularSeason20242025!$AA$3:$AA$1315,DataRegularSeason20242025!$B$3:$B$1315, "&lt;=" &amp; EV$1, DataRegularSeason20242025!$D$3:$D$1315, $A19)+SUMIFS(DataRegularSeason20242025!$AB$3:$AB$1315,DataRegularSeason20242025!$B$3:$B$1315, "&lt;=" &amp; EV$1, DataRegularSeason20242025!$E$3:$E$1315, $A19)</f>
        <v>63</v>
      </c>
      <c r="EW19">
        <f>SUMIFS(DataRegularSeason20242025!$AA$3:$AA$1315,DataRegularSeason20242025!$B$3:$B$1315, "&lt;=" &amp; EW$1, DataRegularSeason20242025!$D$3:$D$1315, $A19)+SUMIFS(DataRegularSeason20242025!$AB$3:$AB$1315,DataRegularSeason20242025!$B$3:$B$1315, "&lt;=" &amp; EW$1, DataRegularSeason20242025!$E$3:$E$1315, $A19)</f>
        <v>63</v>
      </c>
      <c r="EX19">
        <f>SUMIFS(DataRegularSeason20242025!$AA$3:$AA$1315,DataRegularSeason20242025!$B$3:$B$1315, "&lt;=" &amp; EX$1, DataRegularSeason20242025!$D$3:$D$1315, $A19)+SUMIFS(DataRegularSeason20242025!$AB$3:$AB$1315,DataRegularSeason20242025!$B$3:$B$1315, "&lt;=" &amp; EX$1, DataRegularSeason20242025!$E$3:$E$1315, $A19)</f>
        <v>63</v>
      </c>
      <c r="EY19">
        <f>SUMIFS(DataRegularSeason20242025!$AA$3:$AA$1315,DataRegularSeason20242025!$B$3:$B$1315, "&lt;=" &amp; EY$1, DataRegularSeason20242025!$D$3:$D$1315, $A19)+SUMIFS(DataRegularSeason20242025!$AB$3:$AB$1315,DataRegularSeason20242025!$B$3:$B$1315, "&lt;=" &amp; EY$1, DataRegularSeason20242025!$E$3:$E$1315, $A19)</f>
        <v>63</v>
      </c>
      <c r="EZ19">
        <f>SUMIFS(DataRegularSeason20242025!$AA$3:$AA$1315,DataRegularSeason20242025!$B$3:$B$1315, "&lt;=" &amp; EZ$1, DataRegularSeason20242025!$D$3:$D$1315, $A19)+SUMIFS(DataRegularSeason20242025!$AB$3:$AB$1315,DataRegularSeason20242025!$B$3:$B$1315, "&lt;=" &amp; EZ$1, DataRegularSeason20242025!$E$3:$E$1315, $A19)</f>
        <v>63</v>
      </c>
      <c r="FA19">
        <f>SUMIFS(DataRegularSeason20242025!$AA$3:$AA$1315,DataRegularSeason20242025!$B$3:$B$1315, "&lt;=" &amp; FA$1, DataRegularSeason20242025!$D$3:$D$1315, $A19)+SUMIFS(DataRegularSeason20242025!$AB$3:$AB$1315,DataRegularSeason20242025!$B$3:$B$1315, "&lt;=" &amp; FA$1, DataRegularSeason20242025!$E$3:$E$1315, $A19)</f>
        <v>63</v>
      </c>
      <c r="FB19">
        <f>SUMIFS(DataRegularSeason20242025!$AA$3:$AA$1315,DataRegularSeason20242025!$B$3:$B$1315, "&lt;=" &amp; FB$1, DataRegularSeason20242025!$D$3:$D$1315, $A19)+SUMIFS(DataRegularSeason20242025!$AB$3:$AB$1315,DataRegularSeason20242025!$B$3:$B$1315, "&lt;=" &amp; FB$1, DataRegularSeason20242025!$E$3:$E$1315, $A19)</f>
        <v>63</v>
      </c>
      <c r="FC19">
        <f>SUMIFS(DataRegularSeason20242025!$AA$3:$AA$1315,DataRegularSeason20242025!$B$3:$B$1315, "&lt;=" &amp; FC$1, DataRegularSeason20242025!$D$3:$D$1315, $A19)+SUMIFS(DataRegularSeason20242025!$AB$3:$AB$1315,DataRegularSeason20242025!$B$3:$B$1315, "&lt;=" &amp; FC$1, DataRegularSeason20242025!$E$3:$E$1315, $A19)</f>
        <v>63</v>
      </c>
      <c r="FD19">
        <f>SUMIFS(DataRegularSeason20242025!$AA$3:$AA$1315,DataRegularSeason20242025!$B$3:$B$1315, "&lt;=" &amp; FD$1, DataRegularSeason20242025!$D$3:$D$1315, $A19)+SUMIFS(DataRegularSeason20242025!$AB$3:$AB$1315,DataRegularSeason20242025!$B$3:$B$1315, "&lt;=" &amp; FD$1, DataRegularSeason20242025!$E$3:$E$1315, $A19)</f>
        <v>63</v>
      </c>
      <c r="FE19">
        <f>SUMIFS(DataRegularSeason20242025!$AA$3:$AA$1315,DataRegularSeason20242025!$B$3:$B$1315, "&lt;=" &amp; FE$1, DataRegularSeason20242025!$D$3:$D$1315, $A19)+SUMIFS(DataRegularSeason20242025!$AB$3:$AB$1315,DataRegularSeason20242025!$B$3:$B$1315, "&lt;=" &amp; FE$1, DataRegularSeason20242025!$E$3:$E$1315, $A19)</f>
        <v>63</v>
      </c>
      <c r="FF19">
        <f>SUMIFS(DataRegularSeason20242025!$AA$3:$AA$1315,DataRegularSeason20242025!$B$3:$B$1315, "&lt;=" &amp; FF$1, DataRegularSeason20242025!$D$3:$D$1315, $A19)+SUMIFS(DataRegularSeason20242025!$AB$3:$AB$1315,DataRegularSeason20242025!$B$3:$B$1315, "&lt;=" &amp; FF$1, DataRegularSeason20242025!$E$3:$E$1315, $A19)</f>
        <v>63</v>
      </c>
      <c r="FG19">
        <f>SUMIFS(DataRegularSeason20242025!$AA$3:$AA$1315,DataRegularSeason20242025!$B$3:$B$1315, "&lt;=" &amp; FG$1, DataRegularSeason20242025!$D$3:$D$1315, $A19)+SUMIFS(DataRegularSeason20242025!$AB$3:$AB$1315,DataRegularSeason20242025!$B$3:$B$1315, "&lt;=" &amp; FG$1, DataRegularSeason20242025!$E$3:$E$1315, $A19)</f>
        <v>63</v>
      </c>
      <c r="FH19">
        <f>SUMIFS(DataRegularSeason20242025!$AA$3:$AA$1315,DataRegularSeason20242025!$B$3:$B$1315, "&lt;=" &amp; FH$1, DataRegularSeason20242025!$D$3:$D$1315, $A19)+SUMIFS(DataRegularSeason20242025!$AB$3:$AB$1315,DataRegularSeason20242025!$B$3:$B$1315, "&lt;=" &amp; FH$1, DataRegularSeason20242025!$E$3:$E$1315, $A19)</f>
        <v>63</v>
      </c>
      <c r="FI19">
        <f>SUMIFS(DataRegularSeason20242025!$AA$3:$AA$1315,DataRegularSeason20242025!$B$3:$B$1315, "&lt;=" &amp; FI$1, DataRegularSeason20242025!$D$3:$D$1315, $A19)+SUMIFS(DataRegularSeason20242025!$AB$3:$AB$1315,DataRegularSeason20242025!$B$3:$B$1315, "&lt;=" &amp; FI$1, DataRegularSeason20242025!$E$3:$E$1315, $A19)</f>
        <v>63</v>
      </c>
      <c r="FJ19">
        <f>SUMIFS(DataRegularSeason20242025!$AA$3:$AA$1315,DataRegularSeason20242025!$B$3:$B$1315, "&lt;=" &amp; FJ$1, DataRegularSeason20242025!$D$3:$D$1315, $A19)+SUMIFS(DataRegularSeason20242025!$AB$3:$AB$1315,DataRegularSeason20242025!$B$3:$B$1315, "&lt;=" &amp; FJ$1, DataRegularSeason20242025!$E$3:$E$1315, $A19)</f>
        <v>63</v>
      </c>
      <c r="FK19">
        <f>SUMIFS(DataRegularSeason20242025!$AA$3:$AA$1315,DataRegularSeason20242025!$B$3:$B$1315, "&lt;=" &amp; FK$1, DataRegularSeason20242025!$D$3:$D$1315, $A19)+SUMIFS(DataRegularSeason20242025!$AB$3:$AB$1315,DataRegularSeason20242025!$B$3:$B$1315, "&lt;=" &amp; FK$1, DataRegularSeason20242025!$E$3:$E$1315, $A19)</f>
        <v>63</v>
      </c>
      <c r="FL19">
        <f>SUMIFS(DataRegularSeason20242025!$AA$3:$AA$1315,DataRegularSeason20242025!$B$3:$B$1315, "&lt;=" &amp; FL$1, DataRegularSeason20242025!$D$3:$D$1315, $A19)+SUMIFS(DataRegularSeason20242025!$AB$3:$AB$1315,DataRegularSeason20242025!$B$3:$B$1315, "&lt;=" &amp; FL$1, DataRegularSeason20242025!$E$3:$E$1315, $A19)</f>
        <v>63</v>
      </c>
      <c r="FM19">
        <f>SUMIFS(DataRegularSeason20242025!$AA$3:$AA$1315,DataRegularSeason20242025!$B$3:$B$1315, "&lt;=" &amp; FM$1, DataRegularSeason20242025!$D$3:$D$1315, $A19)+SUMIFS(DataRegularSeason20242025!$AB$3:$AB$1315,DataRegularSeason20242025!$B$3:$B$1315, "&lt;=" &amp; FM$1, DataRegularSeason20242025!$E$3:$E$1315, $A19)</f>
        <v>63</v>
      </c>
      <c r="FN19">
        <f>SUMIFS(DataRegularSeason20242025!$AA$3:$AA$1315,DataRegularSeason20242025!$B$3:$B$1315, "&lt;=" &amp; FN$1, DataRegularSeason20242025!$D$3:$D$1315, $A19)+SUMIFS(DataRegularSeason20242025!$AB$3:$AB$1315,DataRegularSeason20242025!$B$3:$B$1315, "&lt;=" &amp; FN$1, DataRegularSeason20242025!$E$3:$E$1315, $A19)</f>
        <v>63</v>
      </c>
      <c r="FO19">
        <f>SUMIFS(DataRegularSeason20242025!$AA$3:$AA$1315,DataRegularSeason20242025!$B$3:$B$1315, "&lt;=" &amp; FO$1, DataRegularSeason20242025!$D$3:$D$1315, $A19)+SUMIFS(DataRegularSeason20242025!$AB$3:$AB$1315,DataRegularSeason20242025!$B$3:$B$1315, "&lt;=" &amp; FO$1, DataRegularSeason20242025!$E$3:$E$1315, $A19)</f>
        <v>63</v>
      </c>
      <c r="FP19">
        <f>SUMIFS(DataRegularSeason20242025!$AA$3:$AA$1315,DataRegularSeason20242025!$B$3:$B$1315, "&lt;=" &amp; FP$1, DataRegularSeason20242025!$D$3:$D$1315, $A19)+SUMIFS(DataRegularSeason20242025!$AB$3:$AB$1315,DataRegularSeason20242025!$B$3:$B$1315, "&lt;=" &amp; FP$1, DataRegularSeason20242025!$E$3:$E$1315, $A19)</f>
        <v>63</v>
      </c>
      <c r="FQ19">
        <f>SUMIFS(DataRegularSeason20242025!$AA$3:$AA$1315,DataRegularSeason20242025!$B$3:$B$1315, "&lt;=" &amp; FQ$1, DataRegularSeason20242025!$D$3:$D$1315, $A19)+SUMIFS(DataRegularSeason20242025!$AB$3:$AB$1315,DataRegularSeason20242025!$B$3:$B$1315, "&lt;=" &amp; FQ$1, DataRegularSeason20242025!$E$3:$E$1315, $A19)</f>
        <v>63</v>
      </c>
      <c r="FR19">
        <f>SUMIFS(DataRegularSeason20242025!$AA$3:$AA$1315,DataRegularSeason20242025!$B$3:$B$1315, "&lt;=" &amp; FR$1, DataRegularSeason20242025!$D$3:$D$1315, $A19)+SUMIFS(DataRegularSeason20242025!$AB$3:$AB$1315,DataRegularSeason20242025!$B$3:$B$1315, "&lt;=" &amp; FR$1, DataRegularSeason20242025!$E$3:$E$1315, $A19)</f>
        <v>63</v>
      </c>
      <c r="FS19">
        <f>SUMIFS(DataRegularSeason20242025!$AA$3:$AA$1315,DataRegularSeason20242025!$B$3:$B$1315, "&lt;=" &amp; FS$1, DataRegularSeason20242025!$D$3:$D$1315, $A19)+SUMIFS(DataRegularSeason20242025!$AB$3:$AB$1315,DataRegularSeason20242025!$B$3:$B$1315, "&lt;=" &amp; FS$1, DataRegularSeason20242025!$E$3:$E$1315, $A19)</f>
        <v>63</v>
      </c>
      <c r="FT19">
        <f>SUMIFS(DataRegularSeason20242025!$AA$3:$AA$1315,DataRegularSeason20242025!$B$3:$B$1315, "&lt;=" &amp; FT$1, DataRegularSeason20242025!$D$3:$D$1315, $A19)+SUMIFS(DataRegularSeason20242025!$AB$3:$AB$1315,DataRegularSeason20242025!$B$3:$B$1315, "&lt;=" &amp; FT$1, DataRegularSeason20242025!$E$3:$E$1315, $A19)</f>
        <v>63</v>
      </c>
      <c r="FU19">
        <f>SUMIFS(DataRegularSeason20242025!$AA$3:$AA$1315,DataRegularSeason20242025!$B$3:$B$1315, "&lt;=" &amp; FU$1, DataRegularSeason20242025!$D$3:$D$1315, $A19)+SUMIFS(DataRegularSeason20242025!$AB$3:$AB$1315,DataRegularSeason20242025!$B$3:$B$1315, "&lt;=" &amp; FU$1, DataRegularSeason20242025!$E$3:$E$1315, $A19)</f>
        <v>63</v>
      </c>
      <c r="FV19">
        <f>SUMIFS(DataRegularSeason20242025!$AA$3:$AA$1315,DataRegularSeason20242025!$B$3:$B$1315, "&lt;=" &amp; FV$1, DataRegularSeason20242025!$D$3:$D$1315, $A19)+SUMIFS(DataRegularSeason20242025!$AB$3:$AB$1315,DataRegularSeason20242025!$B$3:$B$1315, "&lt;=" &amp; FV$1, DataRegularSeason20242025!$E$3:$E$1315, $A19)</f>
        <v>63</v>
      </c>
      <c r="FW19">
        <f>SUMIFS(DataRegularSeason20242025!$AA$3:$AA$1315,DataRegularSeason20242025!$B$3:$B$1315, "&lt;=" &amp; FW$1, DataRegularSeason20242025!$D$3:$D$1315, $A19)+SUMIFS(DataRegularSeason20242025!$AB$3:$AB$1315,DataRegularSeason20242025!$B$3:$B$1315, "&lt;=" &amp; FW$1, DataRegularSeason20242025!$E$3:$E$1315, $A19)</f>
        <v>63</v>
      </c>
      <c r="FX19">
        <f>SUMIFS(DataRegularSeason20242025!$AA$3:$AA$1315,DataRegularSeason20242025!$B$3:$B$1315, "&lt;=" &amp; FX$1, DataRegularSeason20242025!$D$3:$D$1315, $A19)+SUMIFS(DataRegularSeason20242025!$AB$3:$AB$1315,DataRegularSeason20242025!$B$3:$B$1315, "&lt;=" &amp; FX$1, DataRegularSeason20242025!$E$3:$E$1315, $A19)</f>
        <v>63</v>
      </c>
      <c r="FY19">
        <f>SUMIFS(DataRegularSeason20242025!$AA$3:$AA$1315,DataRegularSeason20242025!$B$3:$B$1315, "&lt;=" &amp; FY$1, DataRegularSeason20242025!$D$3:$D$1315, $A19)+SUMIFS(DataRegularSeason20242025!$AB$3:$AB$1315,DataRegularSeason20242025!$B$3:$B$1315, "&lt;=" &amp; FY$1, DataRegularSeason20242025!$E$3:$E$1315, $A19)</f>
        <v>63</v>
      </c>
      <c r="FZ19">
        <f>SUMIFS(DataRegularSeason20242025!$AA$3:$AA$1315,DataRegularSeason20242025!$B$3:$B$1315, "&lt;=" &amp; FZ$1, DataRegularSeason20242025!$D$3:$D$1315, $A19)+SUMIFS(DataRegularSeason20242025!$AB$3:$AB$1315,DataRegularSeason20242025!$B$3:$B$1315, "&lt;=" &amp; FZ$1, DataRegularSeason20242025!$E$3:$E$1315, $A19)</f>
        <v>63</v>
      </c>
      <c r="GA19">
        <f>SUMIFS(DataRegularSeason20242025!$AA$3:$AA$1315,DataRegularSeason20242025!$B$3:$B$1315, "&lt;=" &amp; GA$1, DataRegularSeason20242025!$D$3:$D$1315, $A19)+SUMIFS(DataRegularSeason20242025!$AB$3:$AB$1315,DataRegularSeason20242025!$B$3:$B$1315, "&lt;=" &amp; GA$1, DataRegularSeason20242025!$E$3:$E$1315, $A19)</f>
        <v>63</v>
      </c>
      <c r="GB19">
        <f>SUMIFS(DataRegularSeason20242025!$AA$3:$AA$1315,DataRegularSeason20242025!$B$3:$B$1315, "&lt;=" &amp; GB$1, DataRegularSeason20242025!$D$3:$D$1315, $A19)+SUMIFS(DataRegularSeason20242025!$AB$3:$AB$1315,DataRegularSeason20242025!$B$3:$B$1315, "&lt;=" &amp; GB$1, DataRegularSeason20242025!$E$3:$E$1315, $A19)</f>
        <v>63</v>
      </c>
      <c r="GC19">
        <f>SUMIFS(DataRegularSeason20242025!$AA$3:$AA$1315,DataRegularSeason20242025!$B$3:$B$1315, "&lt;=" &amp; GC$1, DataRegularSeason20242025!$D$3:$D$1315, $A19)+SUMIFS(DataRegularSeason20242025!$AB$3:$AB$1315,DataRegularSeason20242025!$B$3:$B$1315, "&lt;=" &amp; GC$1, DataRegularSeason20242025!$E$3:$E$1315, $A19)</f>
        <v>63</v>
      </c>
      <c r="GD19">
        <f>SUMIFS(DataRegularSeason20242025!$AA$3:$AA$1315,DataRegularSeason20242025!$B$3:$B$1315, "&lt;=" &amp; GD$1, DataRegularSeason20242025!$D$3:$D$1315, $A19)+SUMIFS(DataRegularSeason20242025!$AB$3:$AB$1315,DataRegularSeason20242025!$B$3:$B$1315, "&lt;=" &amp; GD$1, DataRegularSeason20242025!$E$3:$E$1315, $A19)</f>
        <v>63</v>
      </c>
      <c r="GE19">
        <f>SUMIFS(DataRegularSeason20242025!$AA$3:$AA$1315,DataRegularSeason20242025!$B$3:$B$1315, "&lt;=" &amp; GE$1, DataRegularSeason20242025!$D$3:$D$1315, $A19)+SUMIFS(DataRegularSeason20242025!$AB$3:$AB$1315,DataRegularSeason20242025!$B$3:$B$1315, "&lt;=" &amp; GE$1, DataRegularSeason20242025!$E$3:$E$1315, $A19)</f>
        <v>63</v>
      </c>
      <c r="GF19">
        <f>SUMIFS(DataRegularSeason20242025!$AA$3:$AA$1315,DataRegularSeason20242025!$B$3:$B$1315, "&lt;=" &amp; GF$1, DataRegularSeason20242025!$D$3:$D$1315, $A19)+SUMIFS(DataRegularSeason20242025!$AB$3:$AB$1315,DataRegularSeason20242025!$B$3:$B$1315, "&lt;=" &amp; GF$1, DataRegularSeason20242025!$E$3:$E$1315, $A19)</f>
        <v>63</v>
      </c>
      <c r="GG19">
        <f>SUMIFS(DataRegularSeason20242025!$AA$3:$AA$1315,DataRegularSeason20242025!$B$3:$B$1315, "&lt;=" &amp; GG$1, DataRegularSeason20242025!$D$3:$D$1315, $A19)+SUMIFS(DataRegularSeason20242025!$AB$3:$AB$1315,DataRegularSeason20242025!$B$3:$B$1315, "&lt;=" &amp; GG$1, DataRegularSeason20242025!$E$3:$E$1315, $A19)</f>
        <v>63</v>
      </c>
      <c r="GH19">
        <f>SUMIFS(DataRegularSeason20242025!$AA$3:$AA$1315,DataRegularSeason20242025!$B$3:$B$1315, "&lt;=" &amp; GH$1, DataRegularSeason20242025!$D$3:$D$1315, $A19)+SUMIFS(DataRegularSeason20242025!$AB$3:$AB$1315,DataRegularSeason20242025!$B$3:$B$1315, "&lt;=" &amp; GH$1, DataRegularSeason20242025!$E$3:$E$1315, $A19)</f>
        <v>63</v>
      </c>
      <c r="GI19">
        <f>SUMIFS(DataRegularSeason20242025!$AA$3:$AA$1315,DataRegularSeason20242025!$B$3:$B$1315, "&lt;=" &amp; GI$1, DataRegularSeason20242025!$D$3:$D$1315, $A19)+SUMIFS(DataRegularSeason20242025!$AB$3:$AB$1315,DataRegularSeason20242025!$B$3:$B$1315, "&lt;=" &amp; GI$1, DataRegularSeason20242025!$E$3:$E$1315, $A19)</f>
        <v>63</v>
      </c>
      <c r="GJ19">
        <f>SUMIFS(DataRegularSeason20242025!$AA$3:$AA$1315,DataRegularSeason20242025!$B$3:$B$1315, "&lt;=" &amp; GJ$1, DataRegularSeason20242025!$D$3:$D$1315, $A19)+SUMIFS(DataRegularSeason20242025!$AB$3:$AB$1315,DataRegularSeason20242025!$B$3:$B$1315, "&lt;=" &amp; GJ$1, DataRegularSeason20242025!$E$3:$E$1315, $A19)</f>
        <v>63</v>
      </c>
      <c r="GK19">
        <f>SUMIFS(DataRegularSeason20242025!$AA$3:$AA$1315,DataRegularSeason20242025!$B$3:$B$1315, "&lt;=" &amp; GK$1, DataRegularSeason20242025!$D$3:$D$1315, $A19)+SUMIFS(DataRegularSeason20242025!$AB$3:$AB$1315,DataRegularSeason20242025!$B$3:$B$1315, "&lt;=" &amp; GK$1, DataRegularSeason20242025!$E$3:$E$1315, $A19)</f>
        <v>63</v>
      </c>
      <c r="GL19">
        <f>SUMIFS(DataRegularSeason20242025!$AA$3:$AA$1315,DataRegularSeason20242025!$B$3:$B$1315, "&lt;=" &amp; GL$1, DataRegularSeason20242025!$D$3:$D$1315, $A19)+SUMIFS(DataRegularSeason20242025!$AB$3:$AB$1315,DataRegularSeason20242025!$B$3:$B$1315, "&lt;=" &amp; GL$1, DataRegularSeason20242025!$E$3:$E$1315, $A19)</f>
        <v>63</v>
      </c>
      <c r="GM19">
        <f>SUMIFS(DataRegularSeason20242025!$AA$3:$AA$1315,DataRegularSeason20242025!$B$3:$B$1315, "&lt;=" &amp; GM$1, DataRegularSeason20242025!$D$3:$D$1315, $A19)+SUMIFS(DataRegularSeason20242025!$AB$3:$AB$1315,DataRegularSeason20242025!$B$3:$B$1315, "&lt;=" &amp; GM$1, DataRegularSeason20242025!$E$3:$E$1315, $A19)</f>
        <v>63</v>
      </c>
      <c r="GN19">
        <f>SUMIFS(DataRegularSeason20242025!$AA$3:$AA$1315,DataRegularSeason20242025!$B$3:$B$1315, "&lt;=" &amp; GN$1, DataRegularSeason20242025!$D$3:$D$1315, $A19)+SUMIFS(DataRegularSeason20242025!$AB$3:$AB$1315,DataRegularSeason20242025!$B$3:$B$1315, "&lt;=" &amp; GN$1, DataRegularSeason20242025!$E$3:$E$1315, $A19)</f>
        <v>63</v>
      </c>
      <c r="GO19">
        <f>SUMIFS(DataRegularSeason20242025!$AA$3:$AA$1315,DataRegularSeason20242025!$B$3:$B$1315, "&lt;=" &amp; GO$1, DataRegularSeason20242025!$D$3:$D$1315, $A19)+SUMIFS(DataRegularSeason20242025!$AB$3:$AB$1315,DataRegularSeason20242025!$B$3:$B$1315, "&lt;=" &amp; GO$1, DataRegularSeason20242025!$E$3:$E$1315, $A19)</f>
        <v>63</v>
      </c>
      <c r="GP19">
        <f>SUMIFS(DataRegularSeason20242025!$AA$3:$AA$1315,DataRegularSeason20242025!$B$3:$B$1315, "&lt;=" &amp; GP$1, DataRegularSeason20242025!$D$3:$D$1315, $A19)+SUMIFS(DataRegularSeason20242025!$AB$3:$AB$1315,DataRegularSeason20242025!$B$3:$B$1315, "&lt;=" &amp; GP$1, DataRegularSeason20242025!$E$3:$E$1315, $A19)</f>
        <v>63</v>
      </c>
      <c r="GQ19">
        <f>SUMIFS(DataRegularSeason20242025!$AA$3:$AA$1315,DataRegularSeason20242025!$B$3:$B$1315, "&lt;=" &amp; GQ$1, DataRegularSeason20242025!$D$3:$D$1315, $A19)+SUMIFS(DataRegularSeason20242025!$AB$3:$AB$1315,DataRegularSeason20242025!$B$3:$B$1315, "&lt;=" &amp; GQ$1, DataRegularSeason20242025!$E$3:$E$1315, $A19)</f>
        <v>63</v>
      </c>
      <c r="GR19">
        <f>SUMIFS(DataRegularSeason20242025!$AA$3:$AA$1315,DataRegularSeason20242025!$B$3:$B$1315, "&lt;=" &amp; GR$1, DataRegularSeason20242025!$D$3:$D$1315, $A19)+SUMIFS(DataRegularSeason20242025!$AB$3:$AB$1315,DataRegularSeason20242025!$B$3:$B$1315, "&lt;=" &amp; GR$1, DataRegularSeason20242025!$E$3:$E$1315, $A19)</f>
        <v>63</v>
      </c>
      <c r="GS19">
        <f>SUMIFS(DataRegularSeason20242025!$AA$3:$AA$1315,DataRegularSeason20242025!$B$3:$B$1315, "&lt;=" &amp; GS$1, DataRegularSeason20242025!$D$3:$D$1315, $A19)+SUMIFS(DataRegularSeason20242025!$AB$3:$AB$1315,DataRegularSeason20242025!$B$3:$B$1315, "&lt;=" &amp; GS$1, DataRegularSeason20242025!$E$3:$E$1315, $A19)</f>
        <v>63</v>
      </c>
      <c r="GT19">
        <f>SUMIFS(DataRegularSeason20242025!$AA$3:$AA$1315,DataRegularSeason20242025!$B$3:$B$1315, "&lt;=" &amp; GT$1, DataRegularSeason20242025!$D$3:$D$1315, $A19)+SUMIFS(DataRegularSeason20242025!$AB$3:$AB$1315,DataRegularSeason20242025!$B$3:$B$1315, "&lt;=" &amp; GT$1, DataRegularSeason20242025!$E$3:$E$1315, $A19)</f>
        <v>63</v>
      </c>
      <c r="GU19">
        <f>SUMIFS(DataRegularSeason20242025!$AA$3:$AA$1315,DataRegularSeason20242025!$B$3:$B$1315, "&lt;=" &amp; GU$1, DataRegularSeason20242025!$D$3:$D$1315, $A19)+SUMIFS(DataRegularSeason20242025!$AB$3:$AB$1315,DataRegularSeason20242025!$B$3:$B$1315, "&lt;=" &amp; GU$1, DataRegularSeason20242025!$E$3:$E$1315, $A19)</f>
        <v>63</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60</v>
      </c>
      <c r="DU20">
        <f>SUMIFS(DataRegularSeason20242025!$AA$3:$AA$1315,DataRegularSeason20242025!$B$3:$B$1315, "&lt;=" &amp; DU$1, DataRegularSeason20242025!$D$3:$D$1315, $A20)+SUMIFS(DataRegularSeason20242025!$AB$3:$AB$1315,DataRegularSeason20242025!$B$3:$B$1315, "&lt;=" &amp; DU$1, DataRegularSeason20242025!$E$3:$E$1315, $A20)</f>
        <v>60</v>
      </c>
      <c r="DV20">
        <f>SUMIFS(DataRegularSeason20242025!$AA$3:$AA$1315,DataRegularSeason20242025!$B$3:$B$1315, "&lt;=" &amp; DV$1, DataRegularSeason20242025!$D$3:$D$1315, $A20)+SUMIFS(DataRegularSeason20242025!$AB$3:$AB$1315,DataRegularSeason20242025!$B$3:$B$1315, "&lt;=" &amp; DV$1, DataRegularSeason20242025!$E$3:$E$1315, $A20)</f>
        <v>60</v>
      </c>
      <c r="DW20">
        <f>SUMIFS(DataRegularSeason20242025!$AA$3:$AA$1315,DataRegularSeason20242025!$B$3:$B$1315, "&lt;=" &amp; DW$1, DataRegularSeason20242025!$D$3:$D$1315, $A20)+SUMIFS(DataRegularSeason20242025!$AB$3:$AB$1315,DataRegularSeason20242025!$B$3:$B$1315, "&lt;=" &amp; DW$1, DataRegularSeason20242025!$E$3:$E$1315, $A20)</f>
        <v>60</v>
      </c>
      <c r="DX20">
        <f>SUMIFS(DataRegularSeason20242025!$AA$3:$AA$1315,DataRegularSeason20242025!$B$3:$B$1315, "&lt;=" &amp; DX$1, DataRegularSeason20242025!$D$3:$D$1315, $A20)+SUMIFS(DataRegularSeason20242025!$AB$3:$AB$1315,DataRegularSeason20242025!$B$3:$B$1315, "&lt;=" &amp; DX$1, DataRegularSeason20242025!$E$3:$E$1315, $A20)</f>
        <v>60</v>
      </c>
      <c r="DY20">
        <f>SUMIFS(DataRegularSeason20242025!$AA$3:$AA$1315,DataRegularSeason20242025!$B$3:$B$1315, "&lt;=" &amp; DY$1, DataRegularSeason20242025!$D$3:$D$1315, $A20)+SUMIFS(DataRegularSeason20242025!$AB$3:$AB$1315,DataRegularSeason20242025!$B$3:$B$1315, "&lt;=" &amp; DY$1, DataRegularSeason20242025!$E$3:$E$1315, $A20)</f>
        <v>60</v>
      </c>
      <c r="DZ20">
        <f>SUMIFS(DataRegularSeason20242025!$AA$3:$AA$1315,DataRegularSeason20242025!$B$3:$B$1315, "&lt;=" &amp; DZ$1, DataRegularSeason20242025!$D$3:$D$1315, $A20)+SUMIFS(DataRegularSeason20242025!$AB$3:$AB$1315,DataRegularSeason20242025!$B$3:$B$1315, "&lt;=" &amp; DZ$1, DataRegularSeason20242025!$E$3:$E$1315, $A20)</f>
        <v>60</v>
      </c>
      <c r="EA20">
        <f>SUMIFS(DataRegularSeason20242025!$AA$3:$AA$1315,DataRegularSeason20242025!$B$3:$B$1315, "&lt;=" &amp; EA$1, DataRegularSeason20242025!$D$3:$D$1315, $A20)+SUMIFS(DataRegularSeason20242025!$AB$3:$AB$1315,DataRegularSeason20242025!$B$3:$B$1315, "&lt;=" &amp; EA$1, DataRegularSeason20242025!$E$3:$E$1315, $A20)</f>
        <v>60</v>
      </c>
      <c r="EB20">
        <f>SUMIFS(DataRegularSeason20242025!$AA$3:$AA$1315,DataRegularSeason20242025!$B$3:$B$1315, "&lt;=" &amp; EB$1, DataRegularSeason20242025!$D$3:$D$1315, $A20)+SUMIFS(DataRegularSeason20242025!$AB$3:$AB$1315,DataRegularSeason20242025!$B$3:$B$1315, "&lt;=" &amp; EB$1, DataRegularSeason20242025!$E$3:$E$1315, $A20)</f>
        <v>60</v>
      </c>
      <c r="EC20">
        <f>SUMIFS(DataRegularSeason20242025!$AA$3:$AA$1315,DataRegularSeason20242025!$B$3:$B$1315, "&lt;=" &amp; EC$1, DataRegularSeason20242025!$D$3:$D$1315, $A20)+SUMIFS(DataRegularSeason20242025!$AB$3:$AB$1315,DataRegularSeason20242025!$B$3:$B$1315, "&lt;=" &amp; EC$1, DataRegularSeason20242025!$E$3:$E$1315, $A20)</f>
        <v>60</v>
      </c>
      <c r="ED20">
        <f>SUMIFS(DataRegularSeason20242025!$AA$3:$AA$1315,DataRegularSeason20242025!$B$3:$B$1315, "&lt;=" &amp; ED$1, DataRegularSeason20242025!$D$3:$D$1315, $A20)+SUMIFS(DataRegularSeason20242025!$AB$3:$AB$1315,DataRegularSeason20242025!$B$3:$B$1315, "&lt;=" &amp; ED$1, DataRegularSeason20242025!$E$3:$E$1315, $A20)</f>
        <v>60</v>
      </c>
      <c r="EE20">
        <f>SUMIFS(DataRegularSeason20242025!$AA$3:$AA$1315,DataRegularSeason20242025!$B$3:$B$1315, "&lt;=" &amp; EE$1, DataRegularSeason20242025!$D$3:$D$1315, $A20)+SUMIFS(DataRegularSeason20242025!$AB$3:$AB$1315,DataRegularSeason20242025!$B$3:$B$1315, "&lt;=" &amp; EE$1, DataRegularSeason20242025!$E$3:$E$1315, $A20)</f>
        <v>60</v>
      </c>
      <c r="EF20">
        <f>SUMIFS(DataRegularSeason20242025!$AA$3:$AA$1315,DataRegularSeason20242025!$B$3:$B$1315, "&lt;=" &amp; EF$1, DataRegularSeason20242025!$D$3:$D$1315, $A20)+SUMIFS(DataRegularSeason20242025!$AB$3:$AB$1315,DataRegularSeason20242025!$B$3:$B$1315, "&lt;=" &amp; EF$1, DataRegularSeason20242025!$E$3:$E$1315, $A20)</f>
        <v>60</v>
      </c>
      <c r="EG20">
        <f>SUMIFS(DataRegularSeason20242025!$AA$3:$AA$1315,DataRegularSeason20242025!$B$3:$B$1315, "&lt;=" &amp; EG$1, DataRegularSeason20242025!$D$3:$D$1315, $A20)+SUMIFS(DataRegularSeason20242025!$AB$3:$AB$1315,DataRegularSeason20242025!$B$3:$B$1315, "&lt;=" &amp; EG$1, DataRegularSeason20242025!$E$3:$E$1315, $A20)</f>
        <v>60</v>
      </c>
      <c r="EH20">
        <f>SUMIFS(DataRegularSeason20242025!$AA$3:$AA$1315,DataRegularSeason20242025!$B$3:$B$1315, "&lt;=" &amp; EH$1, DataRegularSeason20242025!$D$3:$D$1315, $A20)+SUMIFS(DataRegularSeason20242025!$AB$3:$AB$1315,DataRegularSeason20242025!$B$3:$B$1315, "&lt;=" &amp; EH$1, DataRegularSeason20242025!$E$3:$E$1315, $A20)</f>
        <v>60</v>
      </c>
      <c r="EI20">
        <f>SUMIFS(DataRegularSeason20242025!$AA$3:$AA$1315,DataRegularSeason20242025!$B$3:$B$1315, "&lt;=" &amp; EI$1, DataRegularSeason20242025!$D$3:$D$1315, $A20)+SUMIFS(DataRegularSeason20242025!$AB$3:$AB$1315,DataRegularSeason20242025!$B$3:$B$1315, "&lt;=" &amp; EI$1, DataRegularSeason20242025!$E$3:$E$1315, $A20)</f>
        <v>60</v>
      </c>
      <c r="EJ20">
        <f>SUMIFS(DataRegularSeason20242025!$AA$3:$AA$1315,DataRegularSeason20242025!$B$3:$B$1315, "&lt;=" &amp; EJ$1, DataRegularSeason20242025!$D$3:$D$1315, $A20)+SUMIFS(DataRegularSeason20242025!$AB$3:$AB$1315,DataRegularSeason20242025!$B$3:$B$1315, "&lt;=" &amp; EJ$1, DataRegularSeason20242025!$E$3:$E$1315, $A20)</f>
        <v>60</v>
      </c>
      <c r="EK20">
        <f>SUMIFS(DataRegularSeason20242025!$AA$3:$AA$1315,DataRegularSeason20242025!$B$3:$B$1315, "&lt;=" &amp; EK$1, DataRegularSeason20242025!$D$3:$D$1315, $A20)+SUMIFS(DataRegularSeason20242025!$AB$3:$AB$1315,DataRegularSeason20242025!$B$3:$B$1315, "&lt;=" &amp; EK$1, DataRegularSeason20242025!$E$3:$E$1315, $A20)</f>
        <v>60</v>
      </c>
      <c r="EL20">
        <f>SUMIFS(DataRegularSeason20242025!$AA$3:$AA$1315,DataRegularSeason20242025!$B$3:$B$1315, "&lt;=" &amp; EL$1, DataRegularSeason20242025!$D$3:$D$1315, $A20)+SUMIFS(DataRegularSeason20242025!$AB$3:$AB$1315,DataRegularSeason20242025!$B$3:$B$1315, "&lt;=" &amp; EL$1, DataRegularSeason20242025!$E$3:$E$1315, $A20)</f>
        <v>60</v>
      </c>
      <c r="EM20">
        <f>SUMIFS(DataRegularSeason20242025!$AA$3:$AA$1315,DataRegularSeason20242025!$B$3:$B$1315, "&lt;=" &amp; EM$1, DataRegularSeason20242025!$D$3:$D$1315, $A20)+SUMIFS(DataRegularSeason20242025!$AB$3:$AB$1315,DataRegularSeason20242025!$B$3:$B$1315, "&lt;=" &amp; EM$1, DataRegularSeason20242025!$E$3:$E$1315, $A20)</f>
        <v>60</v>
      </c>
      <c r="EN20">
        <f>SUMIFS(DataRegularSeason20242025!$AA$3:$AA$1315,DataRegularSeason20242025!$B$3:$B$1315, "&lt;=" &amp; EN$1, DataRegularSeason20242025!$D$3:$D$1315, $A20)+SUMIFS(DataRegularSeason20242025!$AB$3:$AB$1315,DataRegularSeason20242025!$B$3:$B$1315, "&lt;=" &amp; EN$1, DataRegularSeason20242025!$E$3:$E$1315, $A20)</f>
        <v>60</v>
      </c>
      <c r="EO20">
        <f>SUMIFS(DataRegularSeason20242025!$AA$3:$AA$1315,DataRegularSeason20242025!$B$3:$B$1315, "&lt;=" &amp; EO$1, DataRegularSeason20242025!$D$3:$D$1315, $A20)+SUMIFS(DataRegularSeason20242025!$AB$3:$AB$1315,DataRegularSeason20242025!$B$3:$B$1315, "&lt;=" &amp; EO$1, DataRegularSeason20242025!$E$3:$E$1315, $A20)</f>
        <v>60</v>
      </c>
      <c r="EP20">
        <f>SUMIFS(DataRegularSeason20242025!$AA$3:$AA$1315,DataRegularSeason20242025!$B$3:$B$1315, "&lt;=" &amp; EP$1, DataRegularSeason20242025!$D$3:$D$1315, $A20)+SUMIFS(DataRegularSeason20242025!$AB$3:$AB$1315,DataRegularSeason20242025!$B$3:$B$1315, "&lt;=" &amp; EP$1, DataRegularSeason20242025!$E$3:$E$1315, $A20)</f>
        <v>60</v>
      </c>
      <c r="EQ20">
        <f>SUMIFS(DataRegularSeason20242025!$AA$3:$AA$1315,DataRegularSeason20242025!$B$3:$B$1315, "&lt;=" &amp; EQ$1, DataRegularSeason20242025!$D$3:$D$1315, $A20)+SUMIFS(DataRegularSeason20242025!$AB$3:$AB$1315,DataRegularSeason20242025!$B$3:$B$1315, "&lt;=" &amp; EQ$1, DataRegularSeason20242025!$E$3:$E$1315, $A20)</f>
        <v>60</v>
      </c>
      <c r="ER20">
        <f>SUMIFS(DataRegularSeason20242025!$AA$3:$AA$1315,DataRegularSeason20242025!$B$3:$B$1315, "&lt;=" &amp; ER$1, DataRegularSeason20242025!$D$3:$D$1315, $A20)+SUMIFS(DataRegularSeason20242025!$AB$3:$AB$1315,DataRegularSeason20242025!$B$3:$B$1315, "&lt;=" &amp; ER$1, DataRegularSeason20242025!$E$3:$E$1315, $A20)</f>
        <v>60</v>
      </c>
      <c r="ES20">
        <f>SUMIFS(DataRegularSeason20242025!$AA$3:$AA$1315,DataRegularSeason20242025!$B$3:$B$1315, "&lt;=" &amp; ES$1, DataRegularSeason20242025!$D$3:$D$1315, $A20)+SUMIFS(DataRegularSeason20242025!$AB$3:$AB$1315,DataRegularSeason20242025!$B$3:$B$1315, "&lt;=" &amp; ES$1, DataRegularSeason20242025!$E$3:$E$1315, $A20)</f>
        <v>60</v>
      </c>
      <c r="ET20">
        <f>SUMIFS(DataRegularSeason20242025!$AA$3:$AA$1315,DataRegularSeason20242025!$B$3:$B$1315, "&lt;=" &amp; ET$1, DataRegularSeason20242025!$D$3:$D$1315, $A20)+SUMIFS(DataRegularSeason20242025!$AB$3:$AB$1315,DataRegularSeason20242025!$B$3:$B$1315, "&lt;=" &amp; ET$1, DataRegularSeason20242025!$E$3:$E$1315, $A20)</f>
        <v>60</v>
      </c>
      <c r="EU20">
        <f>SUMIFS(DataRegularSeason20242025!$AA$3:$AA$1315,DataRegularSeason20242025!$B$3:$B$1315, "&lt;=" &amp; EU$1, DataRegularSeason20242025!$D$3:$D$1315, $A20)+SUMIFS(DataRegularSeason20242025!$AB$3:$AB$1315,DataRegularSeason20242025!$B$3:$B$1315, "&lt;=" &amp; EU$1, DataRegularSeason20242025!$E$3:$E$1315, $A20)</f>
        <v>60</v>
      </c>
      <c r="EV20">
        <f>SUMIFS(DataRegularSeason20242025!$AA$3:$AA$1315,DataRegularSeason20242025!$B$3:$B$1315, "&lt;=" &amp; EV$1, DataRegularSeason20242025!$D$3:$D$1315, $A20)+SUMIFS(DataRegularSeason20242025!$AB$3:$AB$1315,DataRegularSeason20242025!$B$3:$B$1315, "&lt;=" &amp; EV$1, DataRegularSeason20242025!$E$3:$E$1315, $A20)</f>
        <v>60</v>
      </c>
      <c r="EW20">
        <f>SUMIFS(DataRegularSeason20242025!$AA$3:$AA$1315,DataRegularSeason20242025!$B$3:$B$1315, "&lt;=" &amp; EW$1, DataRegularSeason20242025!$D$3:$D$1315, $A20)+SUMIFS(DataRegularSeason20242025!$AB$3:$AB$1315,DataRegularSeason20242025!$B$3:$B$1315, "&lt;=" &amp; EW$1, DataRegularSeason20242025!$E$3:$E$1315, $A20)</f>
        <v>60</v>
      </c>
      <c r="EX20">
        <f>SUMIFS(DataRegularSeason20242025!$AA$3:$AA$1315,DataRegularSeason20242025!$B$3:$B$1315, "&lt;=" &amp; EX$1, DataRegularSeason20242025!$D$3:$D$1315, $A20)+SUMIFS(DataRegularSeason20242025!$AB$3:$AB$1315,DataRegularSeason20242025!$B$3:$B$1315, "&lt;=" &amp; EX$1, DataRegularSeason20242025!$E$3:$E$1315, $A20)</f>
        <v>60</v>
      </c>
      <c r="EY20">
        <f>SUMIFS(DataRegularSeason20242025!$AA$3:$AA$1315,DataRegularSeason20242025!$B$3:$B$1315, "&lt;=" &amp; EY$1, DataRegularSeason20242025!$D$3:$D$1315, $A20)+SUMIFS(DataRegularSeason20242025!$AB$3:$AB$1315,DataRegularSeason20242025!$B$3:$B$1315, "&lt;=" &amp; EY$1, DataRegularSeason20242025!$E$3:$E$1315, $A20)</f>
        <v>60</v>
      </c>
      <c r="EZ20">
        <f>SUMIFS(DataRegularSeason20242025!$AA$3:$AA$1315,DataRegularSeason20242025!$B$3:$B$1315, "&lt;=" &amp; EZ$1, DataRegularSeason20242025!$D$3:$D$1315, $A20)+SUMIFS(DataRegularSeason20242025!$AB$3:$AB$1315,DataRegularSeason20242025!$B$3:$B$1315, "&lt;=" &amp; EZ$1, DataRegularSeason20242025!$E$3:$E$1315, $A20)</f>
        <v>60</v>
      </c>
      <c r="FA20">
        <f>SUMIFS(DataRegularSeason20242025!$AA$3:$AA$1315,DataRegularSeason20242025!$B$3:$B$1315, "&lt;=" &amp; FA$1, DataRegularSeason20242025!$D$3:$D$1315, $A20)+SUMIFS(DataRegularSeason20242025!$AB$3:$AB$1315,DataRegularSeason20242025!$B$3:$B$1315, "&lt;=" &amp; FA$1, DataRegularSeason20242025!$E$3:$E$1315, $A20)</f>
        <v>60</v>
      </c>
      <c r="FB20">
        <f>SUMIFS(DataRegularSeason20242025!$AA$3:$AA$1315,DataRegularSeason20242025!$B$3:$B$1315, "&lt;=" &amp; FB$1, DataRegularSeason20242025!$D$3:$D$1315, $A20)+SUMIFS(DataRegularSeason20242025!$AB$3:$AB$1315,DataRegularSeason20242025!$B$3:$B$1315, "&lt;=" &amp; FB$1, DataRegularSeason20242025!$E$3:$E$1315, $A20)</f>
        <v>60</v>
      </c>
      <c r="FC20">
        <f>SUMIFS(DataRegularSeason20242025!$AA$3:$AA$1315,DataRegularSeason20242025!$B$3:$B$1315, "&lt;=" &amp; FC$1, DataRegularSeason20242025!$D$3:$D$1315, $A20)+SUMIFS(DataRegularSeason20242025!$AB$3:$AB$1315,DataRegularSeason20242025!$B$3:$B$1315, "&lt;=" &amp; FC$1, DataRegularSeason20242025!$E$3:$E$1315, $A20)</f>
        <v>60</v>
      </c>
      <c r="FD20">
        <f>SUMIFS(DataRegularSeason20242025!$AA$3:$AA$1315,DataRegularSeason20242025!$B$3:$B$1315, "&lt;=" &amp; FD$1, DataRegularSeason20242025!$D$3:$D$1315, $A20)+SUMIFS(DataRegularSeason20242025!$AB$3:$AB$1315,DataRegularSeason20242025!$B$3:$B$1315, "&lt;=" &amp; FD$1, DataRegularSeason20242025!$E$3:$E$1315, $A20)</f>
        <v>60</v>
      </c>
      <c r="FE20">
        <f>SUMIFS(DataRegularSeason20242025!$AA$3:$AA$1315,DataRegularSeason20242025!$B$3:$B$1315, "&lt;=" &amp; FE$1, DataRegularSeason20242025!$D$3:$D$1315, $A20)+SUMIFS(DataRegularSeason20242025!$AB$3:$AB$1315,DataRegularSeason20242025!$B$3:$B$1315, "&lt;=" &amp; FE$1, DataRegularSeason20242025!$E$3:$E$1315, $A20)</f>
        <v>60</v>
      </c>
      <c r="FF20">
        <f>SUMIFS(DataRegularSeason20242025!$AA$3:$AA$1315,DataRegularSeason20242025!$B$3:$B$1315, "&lt;=" &amp; FF$1, DataRegularSeason20242025!$D$3:$D$1315, $A20)+SUMIFS(DataRegularSeason20242025!$AB$3:$AB$1315,DataRegularSeason20242025!$B$3:$B$1315, "&lt;=" &amp; FF$1, DataRegularSeason20242025!$E$3:$E$1315, $A20)</f>
        <v>60</v>
      </c>
      <c r="FG20">
        <f>SUMIFS(DataRegularSeason20242025!$AA$3:$AA$1315,DataRegularSeason20242025!$B$3:$B$1315, "&lt;=" &amp; FG$1, DataRegularSeason20242025!$D$3:$D$1315, $A20)+SUMIFS(DataRegularSeason20242025!$AB$3:$AB$1315,DataRegularSeason20242025!$B$3:$B$1315, "&lt;=" &amp; FG$1, DataRegularSeason20242025!$E$3:$E$1315, $A20)</f>
        <v>60</v>
      </c>
      <c r="FH20">
        <f>SUMIFS(DataRegularSeason20242025!$AA$3:$AA$1315,DataRegularSeason20242025!$B$3:$B$1315, "&lt;=" &amp; FH$1, DataRegularSeason20242025!$D$3:$D$1315, $A20)+SUMIFS(DataRegularSeason20242025!$AB$3:$AB$1315,DataRegularSeason20242025!$B$3:$B$1315, "&lt;=" &amp; FH$1, DataRegularSeason20242025!$E$3:$E$1315, $A20)</f>
        <v>60</v>
      </c>
      <c r="FI20">
        <f>SUMIFS(DataRegularSeason20242025!$AA$3:$AA$1315,DataRegularSeason20242025!$B$3:$B$1315, "&lt;=" &amp; FI$1, DataRegularSeason20242025!$D$3:$D$1315, $A20)+SUMIFS(DataRegularSeason20242025!$AB$3:$AB$1315,DataRegularSeason20242025!$B$3:$B$1315, "&lt;=" &amp; FI$1, DataRegularSeason20242025!$E$3:$E$1315, $A20)</f>
        <v>60</v>
      </c>
      <c r="FJ20">
        <f>SUMIFS(DataRegularSeason20242025!$AA$3:$AA$1315,DataRegularSeason20242025!$B$3:$B$1315, "&lt;=" &amp; FJ$1, DataRegularSeason20242025!$D$3:$D$1315, $A20)+SUMIFS(DataRegularSeason20242025!$AB$3:$AB$1315,DataRegularSeason20242025!$B$3:$B$1315, "&lt;=" &amp; FJ$1, DataRegularSeason20242025!$E$3:$E$1315, $A20)</f>
        <v>60</v>
      </c>
      <c r="FK20">
        <f>SUMIFS(DataRegularSeason20242025!$AA$3:$AA$1315,DataRegularSeason20242025!$B$3:$B$1315, "&lt;=" &amp; FK$1, DataRegularSeason20242025!$D$3:$D$1315, $A20)+SUMIFS(DataRegularSeason20242025!$AB$3:$AB$1315,DataRegularSeason20242025!$B$3:$B$1315, "&lt;=" &amp; FK$1, DataRegularSeason20242025!$E$3:$E$1315, $A20)</f>
        <v>60</v>
      </c>
      <c r="FL20">
        <f>SUMIFS(DataRegularSeason20242025!$AA$3:$AA$1315,DataRegularSeason20242025!$B$3:$B$1315, "&lt;=" &amp; FL$1, DataRegularSeason20242025!$D$3:$D$1315, $A20)+SUMIFS(DataRegularSeason20242025!$AB$3:$AB$1315,DataRegularSeason20242025!$B$3:$B$1315, "&lt;=" &amp; FL$1, DataRegularSeason20242025!$E$3:$E$1315, $A20)</f>
        <v>60</v>
      </c>
      <c r="FM20">
        <f>SUMIFS(DataRegularSeason20242025!$AA$3:$AA$1315,DataRegularSeason20242025!$B$3:$B$1315, "&lt;=" &amp; FM$1, DataRegularSeason20242025!$D$3:$D$1315, $A20)+SUMIFS(DataRegularSeason20242025!$AB$3:$AB$1315,DataRegularSeason20242025!$B$3:$B$1315, "&lt;=" &amp; FM$1, DataRegularSeason20242025!$E$3:$E$1315, $A20)</f>
        <v>60</v>
      </c>
      <c r="FN20">
        <f>SUMIFS(DataRegularSeason20242025!$AA$3:$AA$1315,DataRegularSeason20242025!$B$3:$B$1315, "&lt;=" &amp; FN$1, DataRegularSeason20242025!$D$3:$D$1315, $A20)+SUMIFS(DataRegularSeason20242025!$AB$3:$AB$1315,DataRegularSeason20242025!$B$3:$B$1315, "&lt;=" &amp; FN$1, DataRegularSeason20242025!$E$3:$E$1315, $A20)</f>
        <v>60</v>
      </c>
      <c r="FO20">
        <f>SUMIFS(DataRegularSeason20242025!$AA$3:$AA$1315,DataRegularSeason20242025!$B$3:$B$1315, "&lt;=" &amp; FO$1, DataRegularSeason20242025!$D$3:$D$1315, $A20)+SUMIFS(DataRegularSeason20242025!$AB$3:$AB$1315,DataRegularSeason20242025!$B$3:$B$1315, "&lt;=" &amp; FO$1, DataRegularSeason20242025!$E$3:$E$1315, $A20)</f>
        <v>60</v>
      </c>
      <c r="FP20">
        <f>SUMIFS(DataRegularSeason20242025!$AA$3:$AA$1315,DataRegularSeason20242025!$B$3:$B$1315, "&lt;=" &amp; FP$1, DataRegularSeason20242025!$D$3:$D$1315, $A20)+SUMIFS(DataRegularSeason20242025!$AB$3:$AB$1315,DataRegularSeason20242025!$B$3:$B$1315, "&lt;=" &amp; FP$1, DataRegularSeason20242025!$E$3:$E$1315, $A20)</f>
        <v>60</v>
      </c>
      <c r="FQ20">
        <f>SUMIFS(DataRegularSeason20242025!$AA$3:$AA$1315,DataRegularSeason20242025!$B$3:$B$1315, "&lt;=" &amp; FQ$1, DataRegularSeason20242025!$D$3:$D$1315, $A20)+SUMIFS(DataRegularSeason20242025!$AB$3:$AB$1315,DataRegularSeason20242025!$B$3:$B$1315, "&lt;=" &amp; FQ$1, DataRegularSeason20242025!$E$3:$E$1315, $A20)</f>
        <v>60</v>
      </c>
      <c r="FR20">
        <f>SUMIFS(DataRegularSeason20242025!$AA$3:$AA$1315,DataRegularSeason20242025!$B$3:$B$1315, "&lt;=" &amp; FR$1, DataRegularSeason20242025!$D$3:$D$1315, $A20)+SUMIFS(DataRegularSeason20242025!$AB$3:$AB$1315,DataRegularSeason20242025!$B$3:$B$1315, "&lt;=" &amp; FR$1, DataRegularSeason20242025!$E$3:$E$1315, $A20)</f>
        <v>60</v>
      </c>
      <c r="FS20">
        <f>SUMIFS(DataRegularSeason20242025!$AA$3:$AA$1315,DataRegularSeason20242025!$B$3:$B$1315, "&lt;=" &amp; FS$1, DataRegularSeason20242025!$D$3:$D$1315, $A20)+SUMIFS(DataRegularSeason20242025!$AB$3:$AB$1315,DataRegularSeason20242025!$B$3:$B$1315, "&lt;=" &amp; FS$1, DataRegularSeason20242025!$E$3:$E$1315, $A20)</f>
        <v>60</v>
      </c>
      <c r="FT20">
        <f>SUMIFS(DataRegularSeason20242025!$AA$3:$AA$1315,DataRegularSeason20242025!$B$3:$B$1315, "&lt;=" &amp; FT$1, DataRegularSeason20242025!$D$3:$D$1315, $A20)+SUMIFS(DataRegularSeason20242025!$AB$3:$AB$1315,DataRegularSeason20242025!$B$3:$B$1315, "&lt;=" &amp; FT$1, DataRegularSeason20242025!$E$3:$E$1315, $A20)</f>
        <v>60</v>
      </c>
      <c r="FU20">
        <f>SUMIFS(DataRegularSeason20242025!$AA$3:$AA$1315,DataRegularSeason20242025!$B$3:$B$1315, "&lt;=" &amp; FU$1, DataRegularSeason20242025!$D$3:$D$1315, $A20)+SUMIFS(DataRegularSeason20242025!$AB$3:$AB$1315,DataRegularSeason20242025!$B$3:$B$1315, "&lt;=" &amp; FU$1, DataRegularSeason20242025!$E$3:$E$1315, $A20)</f>
        <v>60</v>
      </c>
      <c r="FV20">
        <f>SUMIFS(DataRegularSeason20242025!$AA$3:$AA$1315,DataRegularSeason20242025!$B$3:$B$1315, "&lt;=" &amp; FV$1, DataRegularSeason20242025!$D$3:$D$1315, $A20)+SUMIFS(DataRegularSeason20242025!$AB$3:$AB$1315,DataRegularSeason20242025!$B$3:$B$1315, "&lt;=" &amp; FV$1, DataRegularSeason20242025!$E$3:$E$1315, $A20)</f>
        <v>60</v>
      </c>
      <c r="FW20">
        <f>SUMIFS(DataRegularSeason20242025!$AA$3:$AA$1315,DataRegularSeason20242025!$B$3:$B$1315, "&lt;=" &amp; FW$1, DataRegularSeason20242025!$D$3:$D$1315, $A20)+SUMIFS(DataRegularSeason20242025!$AB$3:$AB$1315,DataRegularSeason20242025!$B$3:$B$1315, "&lt;=" &amp; FW$1, DataRegularSeason20242025!$E$3:$E$1315, $A20)</f>
        <v>60</v>
      </c>
      <c r="FX20">
        <f>SUMIFS(DataRegularSeason20242025!$AA$3:$AA$1315,DataRegularSeason20242025!$B$3:$B$1315, "&lt;=" &amp; FX$1, DataRegularSeason20242025!$D$3:$D$1315, $A20)+SUMIFS(DataRegularSeason20242025!$AB$3:$AB$1315,DataRegularSeason20242025!$B$3:$B$1315, "&lt;=" &amp; FX$1, DataRegularSeason20242025!$E$3:$E$1315, $A20)</f>
        <v>60</v>
      </c>
      <c r="FY20">
        <f>SUMIFS(DataRegularSeason20242025!$AA$3:$AA$1315,DataRegularSeason20242025!$B$3:$B$1315, "&lt;=" &amp; FY$1, DataRegularSeason20242025!$D$3:$D$1315, $A20)+SUMIFS(DataRegularSeason20242025!$AB$3:$AB$1315,DataRegularSeason20242025!$B$3:$B$1315, "&lt;=" &amp; FY$1, DataRegularSeason20242025!$E$3:$E$1315, $A20)</f>
        <v>60</v>
      </c>
      <c r="FZ20">
        <f>SUMIFS(DataRegularSeason20242025!$AA$3:$AA$1315,DataRegularSeason20242025!$B$3:$B$1315, "&lt;=" &amp; FZ$1, DataRegularSeason20242025!$D$3:$D$1315, $A20)+SUMIFS(DataRegularSeason20242025!$AB$3:$AB$1315,DataRegularSeason20242025!$B$3:$B$1315, "&lt;=" &amp; FZ$1, DataRegularSeason20242025!$E$3:$E$1315, $A20)</f>
        <v>60</v>
      </c>
      <c r="GA20">
        <f>SUMIFS(DataRegularSeason20242025!$AA$3:$AA$1315,DataRegularSeason20242025!$B$3:$B$1315, "&lt;=" &amp; GA$1, DataRegularSeason20242025!$D$3:$D$1315, $A20)+SUMIFS(DataRegularSeason20242025!$AB$3:$AB$1315,DataRegularSeason20242025!$B$3:$B$1315, "&lt;=" &amp; GA$1, DataRegularSeason20242025!$E$3:$E$1315, $A20)</f>
        <v>60</v>
      </c>
      <c r="GB20">
        <f>SUMIFS(DataRegularSeason20242025!$AA$3:$AA$1315,DataRegularSeason20242025!$B$3:$B$1315, "&lt;=" &amp; GB$1, DataRegularSeason20242025!$D$3:$D$1315, $A20)+SUMIFS(DataRegularSeason20242025!$AB$3:$AB$1315,DataRegularSeason20242025!$B$3:$B$1315, "&lt;=" &amp; GB$1, DataRegularSeason20242025!$E$3:$E$1315, $A20)</f>
        <v>60</v>
      </c>
      <c r="GC20">
        <f>SUMIFS(DataRegularSeason20242025!$AA$3:$AA$1315,DataRegularSeason20242025!$B$3:$B$1315, "&lt;=" &amp; GC$1, DataRegularSeason20242025!$D$3:$D$1315, $A20)+SUMIFS(DataRegularSeason20242025!$AB$3:$AB$1315,DataRegularSeason20242025!$B$3:$B$1315, "&lt;=" &amp; GC$1, DataRegularSeason20242025!$E$3:$E$1315, $A20)</f>
        <v>60</v>
      </c>
      <c r="GD20">
        <f>SUMIFS(DataRegularSeason20242025!$AA$3:$AA$1315,DataRegularSeason20242025!$B$3:$B$1315, "&lt;=" &amp; GD$1, DataRegularSeason20242025!$D$3:$D$1315, $A20)+SUMIFS(DataRegularSeason20242025!$AB$3:$AB$1315,DataRegularSeason20242025!$B$3:$B$1315, "&lt;=" &amp; GD$1, DataRegularSeason20242025!$E$3:$E$1315, $A20)</f>
        <v>60</v>
      </c>
      <c r="GE20">
        <f>SUMIFS(DataRegularSeason20242025!$AA$3:$AA$1315,DataRegularSeason20242025!$B$3:$B$1315, "&lt;=" &amp; GE$1, DataRegularSeason20242025!$D$3:$D$1315, $A20)+SUMIFS(DataRegularSeason20242025!$AB$3:$AB$1315,DataRegularSeason20242025!$B$3:$B$1315, "&lt;=" &amp; GE$1, DataRegularSeason20242025!$E$3:$E$1315, $A20)</f>
        <v>60</v>
      </c>
      <c r="GF20">
        <f>SUMIFS(DataRegularSeason20242025!$AA$3:$AA$1315,DataRegularSeason20242025!$B$3:$B$1315, "&lt;=" &amp; GF$1, DataRegularSeason20242025!$D$3:$D$1315, $A20)+SUMIFS(DataRegularSeason20242025!$AB$3:$AB$1315,DataRegularSeason20242025!$B$3:$B$1315, "&lt;=" &amp; GF$1, DataRegularSeason20242025!$E$3:$E$1315, $A20)</f>
        <v>60</v>
      </c>
      <c r="GG20">
        <f>SUMIFS(DataRegularSeason20242025!$AA$3:$AA$1315,DataRegularSeason20242025!$B$3:$B$1315, "&lt;=" &amp; GG$1, DataRegularSeason20242025!$D$3:$D$1315, $A20)+SUMIFS(DataRegularSeason20242025!$AB$3:$AB$1315,DataRegularSeason20242025!$B$3:$B$1315, "&lt;=" &amp; GG$1, DataRegularSeason20242025!$E$3:$E$1315, $A20)</f>
        <v>60</v>
      </c>
      <c r="GH20">
        <f>SUMIFS(DataRegularSeason20242025!$AA$3:$AA$1315,DataRegularSeason20242025!$B$3:$B$1315, "&lt;=" &amp; GH$1, DataRegularSeason20242025!$D$3:$D$1315, $A20)+SUMIFS(DataRegularSeason20242025!$AB$3:$AB$1315,DataRegularSeason20242025!$B$3:$B$1315, "&lt;=" &amp; GH$1, DataRegularSeason20242025!$E$3:$E$1315, $A20)</f>
        <v>60</v>
      </c>
      <c r="GI20">
        <f>SUMIFS(DataRegularSeason20242025!$AA$3:$AA$1315,DataRegularSeason20242025!$B$3:$B$1315, "&lt;=" &amp; GI$1, DataRegularSeason20242025!$D$3:$D$1315, $A20)+SUMIFS(DataRegularSeason20242025!$AB$3:$AB$1315,DataRegularSeason20242025!$B$3:$B$1315, "&lt;=" &amp; GI$1, DataRegularSeason20242025!$E$3:$E$1315, $A20)</f>
        <v>60</v>
      </c>
      <c r="GJ20">
        <f>SUMIFS(DataRegularSeason20242025!$AA$3:$AA$1315,DataRegularSeason20242025!$B$3:$B$1315, "&lt;=" &amp; GJ$1, DataRegularSeason20242025!$D$3:$D$1315, $A20)+SUMIFS(DataRegularSeason20242025!$AB$3:$AB$1315,DataRegularSeason20242025!$B$3:$B$1315, "&lt;=" &amp; GJ$1, DataRegularSeason20242025!$E$3:$E$1315, $A20)</f>
        <v>60</v>
      </c>
      <c r="GK20">
        <f>SUMIFS(DataRegularSeason20242025!$AA$3:$AA$1315,DataRegularSeason20242025!$B$3:$B$1315, "&lt;=" &amp; GK$1, DataRegularSeason20242025!$D$3:$D$1315, $A20)+SUMIFS(DataRegularSeason20242025!$AB$3:$AB$1315,DataRegularSeason20242025!$B$3:$B$1315, "&lt;=" &amp; GK$1, DataRegularSeason20242025!$E$3:$E$1315, $A20)</f>
        <v>60</v>
      </c>
      <c r="GL20">
        <f>SUMIFS(DataRegularSeason20242025!$AA$3:$AA$1315,DataRegularSeason20242025!$B$3:$B$1315, "&lt;=" &amp; GL$1, DataRegularSeason20242025!$D$3:$D$1315, $A20)+SUMIFS(DataRegularSeason20242025!$AB$3:$AB$1315,DataRegularSeason20242025!$B$3:$B$1315, "&lt;=" &amp; GL$1, DataRegularSeason20242025!$E$3:$E$1315, $A20)</f>
        <v>60</v>
      </c>
      <c r="GM20">
        <f>SUMIFS(DataRegularSeason20242025!$AA$3:$AA$1315,DataRegularSeason20242025!$B$3:$B$1315, "&lt;=" &amp; GM$1, DataRegularSeason20242025!$D$3:$D$1315, $A20)+SUMIFS(DataRegularSeason20242025!$AB$3:$AB$1315,DataRegularSeason20242025!$B$3:$B$1315, "&lt;=" &amp; GM$1, DataRegularSeason20242025!$E$3:$E$1315, $A20)</f>
        <v>60</v>
      </c>
      <c r="GN20">
        <f>SUMIFS(DataRegularSeason20242025!$AA$3:$AA$1315,DataRegularSeason20242025!$B$3:$B$1315, "&lt;=" &amp; GN$1, DataRegularSeason20242025!$D$3:$D$1315, $A20)+SUMIFS(DataRegularSeason20242025!$AB$3:$AB$1315,DataRegularSeason20242025!$B$3:$B$1315, "&lt;=" &amp; GN$1, DataRegularSeason20242025!$E$3:$E$1315, $A20)</f>
        <v>60</v>
      </c>
      <c r="GO20">
        <f>SUMIFS(DataRegularSeason20242025!$AA$3:$AA$1315,DataRegularSeason20242025!$B$3:$B$1315, "&lt;=" &amp; GO$1, DataRegularSeason20242025!$D$3:$D$1315, $A20)+SUMIFS(DataRegularSeason20242025!$AB$3:$AB$1315,DataRegularSeason20242025!$B$3:$B$1315, "&lt;=" &amp; GO$1, DataRegularSeason20242025!$E$3:$E$1315, $A20)</f>
        <v>60</v>
      </c>
      <c r="GP20">
        <f>SUMIFS(DataRegularSeason20242025!$AA$3:$AA$1315,DataRegularSeason20242025!$B$3:$B$1315, "&lt;=" &amp; GP$1, DataRegularSeason20242025!$D$3:$D$1315, $A20)+SUMIFS(DataRegularSeason20242025!$AB$3:$AB$1315,DataRegularSeason20242025!$B$3:$B$1315, "&lt;=" &amp; GP$1, DataRegularSeason20242025!$E$3:$E$1315, $A20)</f>
        <v>60</v>
      </c>
      <c r="GQ20">
        <f>SUMIFS(DataRegularSeason20242025!$AA$3:$AA$1315,DataRegularSeason20242025!$B$3:$B$1315, "&lt;=" &amp; GQ$1, DataRegularSeason20242025!$D$3:$D$1315, $A20)+SUMIFS(DataRegularSeason20242025!$AB$3:$AB$1315,DataRegularSeason20242025!$B$3:$B$1315, "&lt;=" &amp; GQ$1, DataRegularSeason20242025!$E$3:$E$1315, $A20)</f>
        <v>60</v>
      </c>
      <c r="GR20">
        <f>SUMIFS(DataRegularSeason20242025!$AA$3:$AA$1315,DataRegularSeason20242025!$B$3:$B$1315, "&lt;=" &amp; GR$1, DataRegularSeason20242025!$D$3:$D$1315, $A20)+SUMIFS(DataRegularSeason20242025!$AB$3:$AB$1315,DataRegularSeason20242025!$B$3:$B$1315, "&lt;=" &amp; GR$1, DataRegularSeason20242025!$E$3:$E$1315, $A20)</f>
        <v>60</v>
      </c>
      <c r="GS20">
        <f>SUMIFS(DataRegularSeason20242025!$AA$3:$AA$1315,DataRegularSeason20242025!$B$3:$B$1315, "&lt;=" &amp; GS$1, DataRegularSeason20242025!$D$3:$D$1315, $A20)+SUMIFS(DataRegularSeason20242025!$AB$3:$AB$1315,DataRegularSeason20242025!$B$3:$B$1315, "&lt;=" &amp; GS$1, DataRegularSeason20242025!$E$3:$E$1315, $A20)</f>
        <v>60</v>
      </c>
      <c r="GT20">
        <f>SUMIFS(DataRegularSeason20242025!$AA$3:$AA$1315,DataRegularSeason20242025!$B$3:$B$1315, "&lt;=" &amp; GT$1, DataRegularSeason20242025!$D$3:$D$1315, $A20)+SUMIFS(DataRegularSeason20242025!$AB$3:$AB$1315,DataRegularSeason20242025!$B$3:$B$1315, "&lt;=" &amp; GT$1, DataRegularSeason20242025!$E$3:$E$1315, $A20)</f>
        <v>60</v>
      </c>
      <c r="GU20">
        <f>SUMIFS(DataRegularSeason20242025!$AA$3:$AA$1315,DataRegularSeason20242025!$B$3:$B$1315, "&lt;=" &amp; GU$1, DataRegularSeason20242025!$D$3:$D$1315, $A20)+SUMIFS(DataRegularSeason20242025!$AB$3:$AB$1315,DataRegularSeason20242025!$B$3:$B$1315, "&lt;=" &amp; GU$1, DataRegularSeason20242025!$E$3:$E$1315, $A20)</f>
        <v>60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58</v>
      </c>
      <c r="DP21">
        <f>SUMIFS(DataRegularSeason20242025!$AA$3:$AA$1315,DataRegularSeason20242025!$B$3:$B$1315, "&lt;=" &amp; DP$1, DataRegularSeason20242025!$D$3:$D$1315, $A21)+SUMIFS(DataRegularSeason20242025!$AB$3:$AB$1315,DataRegularSeason20242025!$B$3:$B$1315, "&lt;=" &amp; DP$1, DataRegularSeason20242025!$E$3:$E$1315, $A21)</f>
        <v>58</v>
      </c>
      <c r="DQ21">
        <f>SUMIFS(DataRegularSeason20242025!$AA$3:$AA$1315,DataRegularSeason20242025!$B$3:$B$1315, "&lt;=" &amp; DQ$1, DataRegularSeason20242025!$D$3:$D$1315, $A21)+SUMIFS(DataRegularSeason20242025!$AB$3:$AB$1315,DataRegularSeason20242025!$B$3:$B$1315, "&lt;=" &amp; DQ$1, DataRegularSeason20242025!$E$3:$E$1315, $A21)</f>
        <v>58</v>
      </c>
      <c r="DR21">
        <f>SUMIFS(DataRegularSeason20242025!$AA$3:$AA$1315,DataRegularSeason20242025!$B$3:$B$1315, "&lt;=" &amp; DR$1, DataRegularSeason20242025!$D$3:$D$1315, $A21)+SUMIFS(DataRegularSeason20242025!$AB$3:$AB$1315,DataRegularSeason20242025!$B$3:$B$1315, "&lt;=" &amp; DR$1, DataRegularSeason20242025!$E$3:$E$1315, $A21)</f>
        <v>58</v>
      </c>
      <c r="DS21">
        <f>SUMIFS(DataRegularSeason20242025!$AA$3:$AA$1315,DataRegularSeason20242025!$B$3:$B$1315, "&lt;=" &amp; DS$1, DataRegularSeason20242025!$D$3:$D$1315, $A21)+SUMIFS(DataRegularSeason20242025!$AB$3:$AB$1315,DataRegularSeason20242025!$B$3:$B$1315, "&lt;=" &amp; DS$1, DataRegularSeason20242025!$E$3:$E$1315, $A21)</f>
        <v>58</v>
      </c>
      <c r="DT21">
        <f>SUMIFS(DataRegularSeason20242025!$AA$3:$AA$1315,DataRegularSeason20242025!$B$3:$B$1315, "&lt;=" &amp; DT$1, DataRegularSeason20242025!$D$3:$D$1315, $A21)+SUMIFS(DataRegularSeason20242025!$AB$3:$AB$1315,DataRegularSeason20242025!$B$3:$B$1315, "&lt;=" &amp; DT$1, DataRegularSeason20242025!$E$3:$E$1315, $A21)</f>
        <v>58</v>
      </c>
      <c r="DU21">
        <f>SUMIFS(DataRegularSeason20242025!$AA$3:$AA$1315,DataRegularSeason20242025!$B$3:$B$1315, "&lt;=" &amp; DU$1, DataRegularSeason20242025!$D$3:$D$1315, $A21)+SUMIFS(DataRegularSeason20242025!$AB$3:$AB$1315,DataRegularSeason20242025!$B$3:$B$1315, "&lt;=" &amp; DU$1, DataRegularSeason20242025!$E$3:$E$1315, $A21)</f>
        <v>58</v>
      </c>
      <c r="DV21">
        <f>SUMIFS(DataRegularSeason20242025!$AA$3:$AA$1315,DataRegularSeason20242025!$B$3:$B$1315, "&lt;=" &amp; DV$1, DataRegularSeason20242025!$D$3:$D$1315, $A21)+SUMIFS(DataRegularSeason20242025!$AB$3:$AB$1315,DataRegularSeason20242025!$B$3:$B$1315, "&lt;=" &amp; DV$1, DataRegularSeason20242025!$E$3:$E$1315, $A21)</f>
        <v>58</v>
      </c>
      <c r="DW21">
        <f>SUMIFS(DataRegularSeason20242025!$AA$3:$AA$1315,DataRegularSeason20242025!$B$3:$B$1315, "&lt;=" &amp; DW$1, DataRegularSeason20242025!$D$3:$D$1315, $A21)+SUMIFS(DataRegularSeason20242025!$AB$3:$AB$1315,DataRegularSeason20242025!$B$3:$B$1315, "&lt;=" &amp; DW$1, DataRegularSeason20242025!$E$3:$E$1315, $A21)</f>
        <v>58</v>
      </c>
      <c r="DX21">
        <f>SUMIFS(DataRegularSeason20242025!$AA$3:$AA$1315,DataRegularSeason20242025!$B$3:$B$1315, "&lt;=" &amp; DX$1, DataRegularSeason20242025!$D$3:$D$1315, $A21)+SUMIFS(DataRegularSeason20242025!$AB$3:$AB$1315,DataRegularSeason20242025!$B$3:$B$1315, "&lt;=" &amp; DX$1, DataRegularSeason20242025!$E$3:$E$1315, $A21)</f>
        <v>58</v>
      </c>
      <c r="DY21">
        <f>SUMIFS(DataRegularSeason20242025!$AA$3:$AA$1315,DataRegularSeason20242025!$B$3:$B$1315, "&lt;=" &amp; DY$1, DataRegularSeason20242025!$D$3:$D$1315, $A21)+SUMIFS(DataRegularSeason20242025!$AB$3:$AB$1315,DataRegularSeason20242025!$B$3:$B$1315, "&lt;=" &amp; DY$1, DataRegularSeason20242025!$E$3:$E$1315, $A21)</f>
        <v>58</v>
      </c>
      <c r="DZ21">
        <f>SUMIFS(DataRegularSeason20242025!$AA$3:$AA$1315,DataRegularSeason20242025!$B$3:$B$1315, "&lt;=" &amp; DZ$1, DataRegularSeason20242025!$D$3:$D$1315, $A21)+SUMIFS(DataRegularSeason20242025!$AB$3:$AB$1315,DataRegularSeason20242025!$B$3:$B$1315, "&lt;=" &amp; DZ$1, DataRegularSeason20242025!$E$3:$E$1315, $A21)</f>
        <v>58</v>
      </c>
      <c r="EA21">
        <f>SUMIFS(DataRegularSeason20242025!$AA$3:$AA$1315,DataRegularSeason20242025!$B$3:$B$1315, "&lt;=" &amp; EA$1, DataRegularSeason20242025!$D$3:$D$1315, $A21)+SUMIFS(DataRegularSeason20242025!$AB$3:$AB$1315,DataRegularSeason20242025!$B$3:$B$1315, "&lt;=" &amp; EA$1, DataRegularSeason20242025!$E$3:$E$1315, $A21)</f>
        <v>58</v>
      </c>
      <c r="EB21">
        <f>SUMIFS(DataRegularSeason20242025!$AA$3:$AA$1315,DataRegularSeason20242025!$B$3:$B$1315, "&lt;=" &amp; EB$1, DataRegularSeason20242025!$D$3:$D$1315, $A21)+SUMIFS(DataRegularSeason20242025!$AB$3:$AB$1315,DataRegularSeason20242025!$B$3:$B$1315, "&lt;=" &amp; EB$1, DataRegularSeason20242025!$E$3:$E$1315, $A21)</f>
        <v>58</v>
      </c>
      <c r="EC21">
        <f>SUMIFS(DataRegularSeason20242025!$AA$3:$AA$1315,DataRegularSeason20242025!$B$3:$B$1315, "&lt;=" &amp; EC$1, DataRegularSeason20242025!$D$3:$D$1315, $A21)+SUMIFS(DataRegularSeason20242025!$AB$3:$AB$1315,DataRegularSeason20242025!$B$3:$B$1315, "&lt;=" &amp; EC$1, DataRegularSeason20242025!$E$3:$E$1315, $A21)</f>
        <v>58</v>
      </c>
      <c r="ED21">
        <f>SUMIFS(DataRegularSeason20242025!$AA$3:$AA$1315,DataRegularSeason20242025!$B$3:$B$1315, "&lt;=" &amp; ED$1, DataRegularSeason20242025!$D$3:$D$1315, $A21)+SUMIFS(DataRegularSeason20242025!$AB$3:$AB$1315,DataRegularSeason20242025!$B$3:$B$1315, "&lt;=" &amp; ED$1, DataRegularSeason20242025!$E$3:$E$1315, $A21)</f>
        <v>58</v>
      </c>
      <c r="EE21">
        <f>SUMIFS(DataRegularSeason20242025!$AA$3:$AA$1315,DataRegularSeason20242025!$B$3:$B$1315, "&lt;=" &amp; EE$1, DataRegularSeason20242025!$D$3:$D$1315, $A21)+SUMIFS(DataRegularSeason20242025!$AB$3:$AB$1315,DataRegularSeason20242025!$B$3:$B$1315, "&lt;=" &amp; EE$1, DataRegularSeason20242025!$E$3:$E$1315, $A21)</f>
        <v>58</v>
      </c>
      <c r="EF21">
        <f>SUMIFS(DataRegularSeason20242025!$AA$3:$AA$1315,DataRegularSeason20242025!$B$3:$B$1315, "&lt;=" &amp; EF$1, DataRegularSeason20242025!$D$3:$D$1315, $A21)+SUMIFS(DataRegularSeason20242025!$AB$3:$AB$1315,DataRegularSeason20242025!$B$3:$B$1315, "&lt;=" &amp; EF$1, DataRegularSeason20242025!$E$3:$E$1315, $A21)</f>
        <v>58</v>
      </c>
      <c r="EG21">
        <f>SUMIFS(DataRegularSeason20242025!$AA$3:$AA$1315,DataRegularSeason20242025!$B$3:$B$1315, "&lt;=" &amp; EG$1, DataRegularSeason20242025!$D$3:$D$1315, $A21)+SUMIFS(DataRegularSeason20242025!$AB$3:$AB$1315,DataRegularSeason20242025!$B$3:$B$1315, "&lt;=" &amp; EG$1, DataRegularSeason20242025!$E$3:$E$1315, $A21)</f>
        <v>58</v>
      </c>
      <c r="EH21">
        <f>SUMIFS(DataRegularSeason20242025!$AA$3:$AA$1315,DataRegularSeason20242025!$B$3:$B$1315, "&lt;=" &amp; EH$1, DataRegularSeason20242025!$D$3:$D$1315, $A21)+SUMIFS(DataRegularSeason20242025!$AB$3:$AB$1315,DataRegularSeason20242025!$B$3:$B$1315, "&lt;=" &amp; EH$1, DataRegularSeason20242025!$E$3:$E$1315, $A21)</f>
        <v>58</v>
      </c>
      <c r="EI21">
        <f>SUMIFS(DataRegularSeason20242025!$AA$3:$AA$1315,DataRegularSeason20242025!$B$3:$B$1315, "&lt;=" &amp; EI$1, DataRegularSeason20242025!$D$3:$D$1315, $A21)+SUMIFS(DataRegularSeason20242025!$AB$3:$AB$1315,DataRegularSeason20242025!$B$3:$B$1315, "&lt;=" &amp; EI$1, DataRegularSeason20242025!$E$3:$E$1315, $A21)</f>
        <v>58</v>
      </c>
      <c r="EJ21">
        <f>SUMIFS(DataRegularSeason20242025!$AA$3:$AA$1315,DataRegularSeason20242025!$B$3:$B$1315, "&lt;=" &amp; EJ$1, DataRegularSeason20242025!$D$3:$D$1315, $A21)+SUMIFS(DataRegularSeason20242025!$AB$3:$AB$1315,DataRegularSeason20242025!$B$3:$B$1315, "&lt;=" &amp; EJ$1, DataRegularSeason20242025!$E$3:$E$1315, $A21)</f>
        <v>58</v>
      </c>
      <c r="EK21">
        <f>SUMIFS(DataRegularSeason20242025!$AA$3:$AA$1315,DataRegularSeason20242025!$B$3:$B$1315, "&lt;=" &amp; EK$1, DataRegularSeason20242025!$D$3:$D$1315, $A21)+SUMIFS(DataRegularSeason20242025!$AB$3:$AB$1315,DataRegularSeason20242025!$B$3:$B$1315, "&lt;=" &amp; EK$1, DataRegularSeason20242025!$E$3:$E$1315, $A21)</f>
        <v>58</v>
      </c>
      <c r="EL21">
        <f>SUMIFS(DataRegularSeason20242025!$AA$3:$AA$1315,DataRegularSeason20242025!$B$3:$B$1315, "&lt;=" &amp; EL$1, DataRegularSeason20242025!$D$3:$D$1315, $A21)+SUMIFS(DataRegularSeason20242025!$AB$3:$AB$1315,DataRegularSeason20242025!$B$3:$B$1315, "&lt;=" &amp; EL$1, DataRegularSeason20242025!$E$3:$E$1315, $A21)</f>
        <v>58</v>
      </c>
      <c r="EM21">
        <f>SUMIFS(DataRegularSeason20242025!$AA$3:$AA$1315,DataRegularSeason20242025!$B$3:$B$1315, "&lt;=" &amp; EM$1, DataRegularSeason20242025!$D$3:$D$1315, $A21)+SUMIFS(DataRegularSeason20242025!$AB$3:$AB$1315,DataRegularSeason20242025!$B$3:$B$1315, "&lt;=" &amp; EM$1, DataRegularSeason20242025!$E$3:$E$1315, $A21)</f>
        <v>58</v>
      </c>
      <c r="EN21">
        <f>SUMIFS(DataRegularSeason20242025!$AA$3:$AA$1315,DataRegularSeason20242025!$B$3:$B$1315, "&lt;=" &amp; EN$1, DataRegularSeason20242025!$D$3:$D$1315, $A21)+SUMIFS(DataRegularSeason20242025!$AB$3:$AB$1315,DataRegularSeason20242025!$B$3:$B$1315, "&lt;=" &amp; EN$1, DataRegularSeason20242025!$E$3:$E$1315, $A21)</f>
        <v>58</v>
      </c>
      <c r="EO21">
        <f>SUMIFS(DataRegularSeason20242025!$AA$3:$AA$1315,DataRegularSeason20242025!$B$3:$B$1315, "&lt;=" &amp; EO$1, DataRegularSeason20242025!$D$3:$D$1315, $A21)+SUMIFS(DataRegularSeason20242025!$AB$3:$AB$1315,DataRegularSeason20242025!$B$3:$B$1315, "&lt;=" &amp; EO$1, DataRegularSeason20242025!$E$3:$E$1315, $A21)</f>
        <v>58</v>
      </c>
      <c r="EP21">
        <f>SUMIFS(DataRegularSeason20242025!$AA$3:$AA$1315,DataRegularSeason20242025!$B$3:$B$1315, "&lt;=" &amp; EP$1, DataRegularSeason20242025!$D$3:$D$1315, $A21)+SUMIFS(DataRegularSeason20242025!$AB$3:$AB$1315,DataRegularSeason20242025!$B$3:$B$1315, "&lt;=" &amp; EP$1, DataRegularSeason20242025!$E$3:$E$1315, $A21)</f>
        <v>58</v>
      </c>
      <c r="EQ21">
        <f>SUMIFS(DataRegularSeason20242025!$AA$3:$AA$1315,DataRegularSeason20242025!$B$3:$B$1315, "&lt;=" &amp; EQ$1, DataRegularSeason20242025!$D$3:$D$1315, $A21)+SUMIFS(DataRegularSeason20242025!$AB$3:$AB$1315,DataRegularSeason20242025!$B$3:$B$1315, "&lt;=" &amp; EQ$1, DataRegularSeason20242025!$E$3:$E$1315, $A21)</f>
        <v>58</v>
      </c>
      <c r="ER21">
        <f>SUMIFS(DataRegularSeason20242025!$AA$3:$AA$1315,DataRegularSeason20242025!$B$3:$B$1315, "&lt;=" &amp; ER$1, DataRegularSeason20242025!$D$3:$D$1315, $A21)+SUMIFS(DataRegularSeason20242025!$AB$3:$AB$1315,DataRegularSeason20242025!$B$3:$B$1315, "&lt;=" &amp; ER$1, DataRegularSeason20242025!$E$3:$E$1315, $A21)</f>
        <v>58</v>
      </c>
      <c r="ES21">
        <f>SUMIFS(DataRegularSeason20242025!$AA$3:$AA$1315,DataRegularSeason20242025!$B$3:$B$1315, "&lt;=" &amp; ES$1, DataRegularSeason20242025!$D$3:$D$1315, $A21)+SUMIFS(DataRegularSeason20242025!$AB$3:$AB$1315,DataRegularSeason20242025!$B$3:$B$1315, "&lt;=" &amp; ES$1, DataRegularSeason20242025!$E$3:$E$1315, $A21)</f>
        <v>58</v>
      </c>
      <c r="ET21">
        <f>SUMIFS(DataRegularSeason20242025!$AA$3:$AA$1315,DataRegularSeason20242025!$B$3:$B$1315, "&lt;=" &amp; ET$1, DataRegularSeason20242025!$D$3:$D$1315, $A21)+SUMIFS(DataRegularSeason20242025!$AB$3:$AB$1315,DataRegularSeason20242025!$B$3:$B$1315, "&lt;=" &amp; ET$1, DataRegularSeason20242025!$E$3:$E$1315, $A21)</f>
        <v>58</v>
      </c>
      <c r="EU21">
        <f>SUMIFS(DataRegularSeason20242025!$AA$3:$AA$1315,DataRegularSeason20242025!$B$3:$B$1315, "&lt;=" &amp; EU$1, DataRegularSeason20242025!$D$3:$D$1315, $A21)+SUMIFS(DataRegularSeason20242025!$AB$3:$AB$1315,DataRegularSeason20242025!$B$3:$B$1315, "&lt;=" &amp; EU$1, DataRegularSeason20242025!$E$3:$E$1315, $A21)</f>
        <v>58</v>
      </c>
      <c r="EV21">
        <f>SUMIFS(DataRegularSeason20242025!$AA$3:$AA$1315,DataRegularSeason20242025!$B$3:$B$1315, "&lt;=" &amp; EV$1, DataRegularSeason20242025!$D$3:$D$1315, $A21)+SUMIFS(DataRegularSeason20242025!$AB$3:$AB$1315,DataRegularSeason20242025!$B$3:$B$1315, "&lt;=" &amp; EV$1, DataRegularSeason20242025!$E$3:$E$1315, $A21)</f>
        <v>58</v>
      </c>
      <c r="EW21">
        <f>SUMIFS(DataRegularSeason20242025!$AA$3:$AA$1315,DataRegularSeason20242025!$B$3:$B$1315, "&lt;=" &amp; EW$1, DataRegularSeason20242025!$D$3:$D$1315, $A21)+SUMIFS(DataRegularSeason20242025!$AB$3:$AB$1315,DataRegularSeason20242025!$B$3:$B$1315, "&lt;=" &amp; EW$1, DataRegularSeason20242025!$E$3:$E$1315, $A21)</f>
        <v>58</v>
      </c>
      <c r="EX21">
        <f>SUMIFS(DataRegularSeason20242025!$AA$3:$AA$1315,DataRegularSeason20242025!$B$3:$B$1315, "&lt;=" &amp; EX$1, DataRegularSeason20242025!$D$3:$D$1315, $A21)+SUMIFS(DataRegularSeason20242025!$AB$3:$AB$1315,DataRegularSeason20242025!$B$3:$B$1315, "&lt;=" &amp; EX$1, DataRegularSeason20242025!$E$3:$E$1315, $A21)</f>
        <v>58</v>
      </c>
      <c r="EY21">
        <f>SUMIFS(DataRegularSeason20242025!$AA$3:$AA$1315,DataRegularSeason20242025!$B$3:$B$1315, "&lt;=" &amp; EY$1, DataRegularSeason20242025!$D$3:$D$1315, $A21)+SUMIFS(DataRegularSeason20242025!$AB$3:$AB$1315,DataRegularSeason20242025!$B$3:$B$1315, "&lt;=" &amp; EY$1, DataRegularSeason20242025!$E$3:$E$1315, $A21)</f>
        <v>58</v>
      </c>
      <c r="EZ21">
        <f>SUMIFS(DataRegularSeason20242025!$AA$3:$AA$1315,DataRegularSeason20242025!$B$3:$B$1315, "&lt;=" &amp; EZ$1, DataRegularSeason20242025!$D$3:$D$1315, $A21)+SUMIFS(DataRegularSeason20242025!$AB$3:$AB$1315,DataRegularSeason20242025!$B$3:$B$1315, "&lt;=" &amp; EZ$1, DataRegularSeason20242025!$E$3:$E$1315, $A21)</f>
        <v>58</v>
      </c>
      <c r="FA21">
        <f>SUMIFS(DataRegularSeason20242025!$AA$3:$AA$1315,DataRegularSeason20242025!$B$3:$B$1315, "&lt;=" &amp; FA$1, DataRegularSeason20242025!$D$3:$D$1315, $A21)+SUMIFS(DataRegularSeason20242025!$AB$3:$AB$1315,DataRegularSeason20242025!$B$3:$B$1315, "&lt;=" &amp; FA$1, DataRegularSeason20242025!$E$3:$E$1315, $A21)</f>
        <v>58</v>
      </c>
      <c r="FB21">
        <f>SUMIFS(DataRegularSeason20242025!$AA$3:$AA$1315,DataRegularSeason20242025!$B$3:$B$1315, "&lt;=" &amp; FB$1, DataRegularSeason20242025!$D$3:$D$1315, $A21)+SUMIFS(DataRegularSeason20242025!$AB$3:$AB$1315,DataRegularSeason20242025!$B$3:$B$1315, "&lt;=" &amp; FB$1, DataRegularSeason20242025!$E$3:$E$1315, $A21)</f>
        <v>58</v>
      </c>
      <c r="FC21">
        <f>SUMIFS(DataRegularSeason20242025!$AA$3:$AA$1315,DataRegularSeason20242025!$B$3:$B$1315, "&lt;=" &amp; FC$1, DataRegularSeason20242025!$D$3:$D$1315, $A21)+SUMIFS(DataRegularSeason20242025!$AB$3:$AB$1315,DataRegularSeason20242025!$B$3:$B$1315, "&lt;=" &amp; FC$1, DataRegularSeason20242025!$E$3:$E$1315, $A21)</f>
        <v>58</v>
      </c>
      <c r="FD21">
        <f>SUMIFS(DataRegularSeason20242025!$AA$3:$AA$1315,DataRegularSeason20242025!$B$3:$B$1315, "&lt;=" &amp; FD$1, DataRegularSeason20242025!$D$3:$D$1315, $A21)+SUMIFS(DataRegularSeason20242025!$AB$3:$AB$1315,DataRegularSeason20242025!$B$3:$B$1315, "&lt;=" &amp; FD$1, DataRegularSeason20242025!$E$3:$E$1315, $A21)</f>
        <v>58</v>
      </c>
      <c r="FE21">
        <f>SUMIFS(DataRegularSeason20242025!$AA$3:$AA$1315,DataRegularSeason20242025!$B$3:$B$1315, "&lt;=" &amp; FE$1, DataRegularSeason20242025!$D$3:$D$1315, $A21)+SUMIFS(DataRegularSeason20242025!$AB$3:$AB$1315,DataRegularSeason20242025!$B$3:$B$1315, "&lt;=" &amp; FE$1, DataRegularSeason20242025!$E$3:$E$1315, $A21)</f>
        <v>58</v>
      </c>
      <c r="FF21">
        <f>SUMIFS(DataRegularSeason20242025!$AA$3:$AA$1315,DataRegularSeason20242025!$B$3:$B$1315, "&lt;=" &amp; FF$1, DataRegularSeason20242025!$D$3:$D$1315, $A21)+SUMIFS(DataRegularSeason20242025!$AB$3:$AB$1315,DataRegularSeason20242025!$B$3:$B$1315, "&lt;=" &amp; FF$1, DataRegularSeason20242025!$E$3:$E$1315, $A21)</f>
        <v>58</v>
      </c>
      <c r="FG21">
        <f>SUMIFS(DataRegularSeason20242025!$AA$3:$AA$1315,DataRegularSeason20242025!$B$3:$B$1315, "&lt;=" &amp; FG$1, DataRegularSeason20242025!$D$3:$D$1315, $A21)+SUMIFS(DataRegularSeason20242025!$AB$3:$AB$1315,DataRegularSeason20242025!$B$3:$B$1315, "&lt;=" &amp; FG$1, DataRegularSeason20242025!$E$3:$E$1315, $A21)</f>
        <v>58</v>
      </c>
      <c r="FH21">
        <f>SUMIFS(DataRegularSeason20242025!$AA$3:$AA$1315,DataRegularSeason20242025!$B$3:$B$1315, "&lt;=" &amp; FH$1, DataRegularSeason20242025!$D$3:$D$1315, $A21)+SUMIFS(DataRegularSeason20242025!$AB$3:$AB$1315,DataRegularSeason20242025!$B$3:$B$1315, "&lt;=" &amp; FH$1, DataRegularSeason20242025!$E$3:$E$1315, $A21)</f>
        <v>58</v>
      </c>
      <c r="FI21">
        <f>SUMIFS(DataRegularSeason20242025!$AA$3:$AA$1315,DataRegularSeason20242025!$B$3:$B$1315, "&lt;=" &amp; FI$1, DataRegularSeason20242025!$D$3:$D$1315, $A21)+SUMIFS(DataRegularSeason20242025!$AB$3:$AB$1315,DataRegularSeason20242025!$B$3:$B$1315, "&lt;=" &amp; FI$1, DataRegularSeason20242025!$E$3:$E$1315, $A21)</f>
        <v>58</v>
      </c>
      <c r="FJ21">
        <f>SUMIFS(DataRegularSeason20242025!$AA$3:$AA$1315,DataRegularSeason20242025!$B$3:$B$1315, "&lt;=" &amp; FJ$1, DataRegularSeason20242025!$D$3:$D$1315, $A21)+SUMIFS(DataRegularSeason20242025!$AB$3:$AB$1315,DataRegularSeason20242025!$B$3:$B$1315, "&lt;=" &amp; FJ$1, DataRegularSeason20242025!$E$3:$E$1315, $A21)</f>
        <v>58</v>
      </c>
      <c r="FK21">
        <f>SUMIFS(DataRegularSeason20242025!$AA$3:$AA$1315,DataRegularSeason20242025!$B$3:$B$1315, "&lt;=" &amp; FK$1, DataRegularSeason20242025!$D$3:$D$1315, $A21)+SUMIFS(DataRegularSeason20242025!$AB$3:$AB$1315,DataRegularSeason20242025!$B$3:$B$1315, "&lt;=" &amp; FK$1, DataRegularSeason20242025!$E$3:$E$1315, $A21)</f>
        <v>58</v>
      </c>
      <c r="FL21">
        <f>SUMIFS(DataRegularSeason20242025!$AA$3:$AA$1315,DataRegularSeason20242025!$B$3:$B$1315, "&lt;=" &amp; FL$1, DataRegularSeason20242025!$D$3:$D$1315, $A21)+SUMIFS(DataRegularSeason20242025!$AB$3:$AB$1315,DataRegularSeason20242025!$B$3:$B$1315, "&lt;=" &amp; FL$1, DataRegularSeason20242025!$E$3:$E$1315, $A21)</f>
        <v>58</v>
      </c>
      <c r="FM21">
        <f>SUMIFS(DataRegularSeason20242025!$AA$3:$AA$1315,DataRegularSeason20242025!$B$3:$B$1315, "&lt;=" &amp; FM$1, DataRegularSeason20242025!$D$3:$D$1315, $A21)+SUMIFS(DataRegularSeason20242025!$AB$3:$AB$1315,DataRegularSeason20242025!$B$3:$B$1315, "&lt;=" &amp; FM$1, DataRegularSeason20242025!$E$3:$E$1315, $A21)</f>
        <v>58</v>
      </c>
      <c r="FN21">
        <f>SUMIFS(DataRegularSeason20242025!$AA$3:$AA$1315,DataRegularSeason20242025!$B$3:$B$1315, "&lt;=" &amp; FN$1, DataRegularSeason20242025!$D$3:$D$1315, $A21)+SUMIFS(DataRegularSeason20242025!$AB$3:$AB$1315,DataRegularSeason20242025!$B$3:$B$1315, "&lt;=" &amp; FN$1, DataRegularSeason20242025!$E$3:$E$1315, $A21)</f>
        <v>58</v>
      </c>
      <c r="FO21">
        <f>SUMIFS(DataRegularSeason20242025!$AA$3:$AA$1315,DataRegularSeason20242025!$B$3:$B$1315, "&lt;=" &amp; FO$1, DataRegularSeason20242025!$D$3:$D$1315, $A21)+SUMIFS(DataRegularSeason20242025!$AB$3:$AB$1315,DataRegularSeason20242025!$B$3:$B$1315, "&lt;=" &amp; FO$1, DataRegularSeason20242025!$E$3:$E$1315, $A21)</f>
        <v>58</v>
      </c>
      <c r="FP21">
        <f>SUMIFS(DataRegularSeason20242025!$AA$3:$AA$1315,DataRegularSeason20242025!$B$3:$B$1315, "&lt;=" &amp; FP$1, DataRegularSeason20242025!$D$3:$D$1315, $A21)+SUMIFS(DataRegularSeason20242025!$AB$3:$AB$1315,DataRegularSeason20242025!$B$3:$B$1315, "&lt;=" &amp; FP$1, DataRegularSeason20242025!$E$3:$E$1315, $A21)</f>
        <v>58</v>
      </c>
      <c r="FQ21">
        <f>SUMIFS(DataRegularSeason20242025!$AA$3:$AA$1315,DataRegularSeason20242025!$B$3:$B$1315, "&lt;=" &amp; FQ$1, DataRegularSeason20242025!$D$3:$D$1315, $A21)+SUMIFS(DataRegularSeason20242025!$AB$3:$AB$1315,DataRegularSeason20242025!$B$3:$B$1315, "&lt;=" &amp; FQ$1, DataRegularSeason20242025!$E$3:$E$1315, $A21)</f>
        <v>58</v>
      </c>
      <c r="FR21">
        <f>SUMIFS(DataRegularSeason20242025!$AA$3:$AA$1315,DataRegularSeason20242025!$B$3:$B$1315, "&lt;=" &amp; FR$1, DataRegularSeason20242025!$D$3:$D$1315, $A21)+SUMIFS(DataRegularSeason20242025!$AB$3:$AB$1315,DataRegularSeason20242025!$B$3:$B$1315, "&lt;=" &amp; FR$1, DataRegularSeason20242025!$E$3:$E$1315, $A21)</f>
        <v>58</v>
      </c>
      <c r="FS21">
        <f>SUMIFS(DataRegularSeason20242025!$AA$3:$AA$1315,DataRegularSeason20242025!$B$3:$B$1315, "&lt;=" &amp; FS$1, DataRegularSeason20242025!$D$3:$D$1315, $A21)+SUMIFS(DataRegularSeason20242025!$AB$3:$AB$1315,DataRegularSeason20242025!$B$3:$B$1315, "&lt;=" &amp; FS$1, DataRegularSeason20242025!$E$3:$E$1315, $A21)</f>
        <v>58</v>
      </c>
      <c r="FT21">
        <f>SUMIFS(DataRegularSeason20242025!$AA$3:$AA$1315,DataRegularSeason20242025!$B$3:$B$1315, "&lt;=" &amp; FT$1, DataRegularSeason20242025!$D$3:$D$1315, $A21)+SUMIFS(DataRegularSeason20242025!$AB$3:$AB$1315,DataRegularSeason20242025!$B$3:$B$1315, "&lt;=" &amp; FT$1, DataRegularSeason20242025!$E$3:$E$1315, $A21)</f>
        <v>58</v>
      </c>
      <c r="FU21">
        <f>SUMIFS(DataRegularSeason20242025!$AA$3:$AA$1315,DataRegularSeason20242025!$B$3:$B$1315, "&lt;=" &amp; FU$1, DataRegularSeason20242025!$D$3:$D$1315, $A21)+SUMIFS(DataRegularSeason20242025!$AB$3:$AB$1315,DataRegularSeason20242025!$B$3:$B$1315, "&lt;=" &amp; FU$1, DataRegularSeason20242025!$E$3:$E$1315, $A21)</f>
        <v>58</v>
      </c>
      <c r="FV21">
        <f>SUMIFS(DataRegularSeason20242025!$AA$3:$AA$1315,DataRegularSeason20242025!$B$3:$B$1315, "&lt;=" &amp; FV$1, DataRegularSeason20242025!$D$3:$D$1315, $A21)+SUMIFS(DataRegularSeason20242025!$AB$3:$AB$1315,DataRegularSeason20242025!$B$3:$B$1315, "&lt;=" &amp; FV$1, DataRegularSeason20242025!$E$3:$E$1315, $A21)</f>
        <v>58</v>
      </c>
      <c r="FW21">
        <f>SUMIFS(DataRegularSeason20242025!$AA$3:$AA$1315,DataRegularSeason20242025!$B$3:$B$1315, "&lt;=" &amp; FW$1, DataRegularSeason20242025!$D$3:$D$1315, $A21)+SUMIFS(DataRegularSeason20242025!$AB$3:$AB$1315,DataRegularSeason20242025!$B$3:$B$1315, "&lt;=" &amp; FW$1, DataRegularSeason20242025!$E$3:$E$1315, $A21)</f>
        <v>58</v>
      </c>
      <c r="FX21">
        <f>SUMIFS(DataRegularSeason20242025!$AA$3:$AA$1315,DataRegularSeason20242025!$B$3:$B$1315, "&lt;=" &amp; FX$1, DataRegularSeason20242025!$D$3:$D$1315, $A21)+SUMIFS(DataRegularSeason20242025!$AB$3:$AB$1315,DataRegularSeason20242025!$B$3:$B$1315, "&lt;=" &amp; FX$1, DataRegularSeason20242025!$E$3:$E$1315, $A21)</f>
        <v>58</v>
      </c>
      <c r="FY21">
        <f>SUMIFS(DataRegularSeason20242025!$AA$3:$AA$1315,DataRegularSeason20242025!$B$3:$B$1315, "&lt;=" &amp; FY$1, DataRegularSeason20242025!$D$3:$D$1315, $A21)+SUMIFS(DataRegularSeason20242025!$AB$3:$AB$1315,DataRegularSeason20242025!$B$3:$B$1315, "&lt;=" &amp; FY$1, DataRegularSeason20242025!$E$3:$E$1315, $A21)</f>
        <v>58</v>
      </c>
      <c r="FZ21">
        <f>SUMIFS(DataRegularSeason20242025!$AA$3:$AA$1315,DataRegularSeason20242025!$B$3:$B$1315, "&lt;=" &amp; FZ$1, DataRegularSeason20242025!$D$3:$D$1315, $A21)+SUMIFS(DataRegularSeason20242025!$AB$3:$AB$1315,DataRegularSeason20242025!$B$3:$B$1315, "&lt;=" &amp; FZ$1, DataRegularSeason20242025!$E$3:$E$1315, $A21)</f>
        <v>58</v>
      </c>
      <c r="GA21">
        <f>SUMIFS(DataRegularSeason20242025!$AA$3:$AA$1315,DataRegularSeason20242025!$B$3:$B$1315, "&lt;=" &amp; GA$1, DataRegularSeason20242025!$D$3:$D$1315, $A21)+SUMIFS(DataRegularSeason20242025!$AB$3:$AB$1315,DataRegularSeason20242025!$B$3:$B$1315, "&lt;=" &amp; GA$1, DataRegularSeason20242025!$E$3:$E$1315, $A21)</f>
        <v>58</v>
      </c>
      <c r="GB21">
        <f>SUMIFS(DataRegularSeason20242025!$AA$3:$AA$1315,DataRegularSeason20242025!$B$3:$B$1315, "&lt;=" &amp; GB$1, DataRegularSeason20242025!$D$3:$D$1315, $A21)+SUMIFS(DataRegularSeason20242025!$AB$3:$AB$1315,DataRegularSeason20242025!$B$3:$B$1315, "&lt;=" &amp; GB$1, DataRegularSeason20242025!$E$3:$E$1315, $A21)</f>
        <v>58</v>
      </c>
      <c r="GC21">
        <f>SUMIFS(DataRegularSeason20242025!$AA$3:$AA$1315,DataRegularSeason20242025!$B$3:$B$1315, "&lt;=" &amp; GC$1, DataRegularSeason20242025!$D$3:$D$1315, $A21)+SUMIFS(DataRegularSeason20242025!$AB$3:$AB$1315,DataRegularSeason20242025!$B$3:$B$1315, "&lt;=" &amp; GC$1, DataRegularSeason20242025!$E$3:$E$1315, $A21)</f>
        <v>58</v>
      </c>
      <c r="GD21">
        <f>SUMIFS(DataRegularSeason20242025!$AA$3:$AA$1315,DataRegularSeason20242025!$B$3:$B$1315, "&lt;=" &amp; GD$1, DataRegularSeason20242025!$D$3:$D$1315, $A21)+SUMIFS(DataRegularSeason20242025!$AB$3:$AB$1315,DataRegularSeason20242025!$B$3:$B$1315, "&lt;=" &amp; GD$1, DataRegularSeason20242025!$E$3:$E$1315, $A21)</f>
        <v>58</v>
      </c>
      <c r="GE21">
        <f>SUMIFS(DataRegularSeason20242025!$AA$3:$AA$1315,DataRegularSeason20242025!$B$3:$B$1315, "&lt;=" &amp; GE$1, DataRegularSeason20242025!$D$3:$D$1315, $A21)+SUMIFS(DataRegularSeason20242025!$AB$3:$AB$1315,DataRegularSeason20242025!$B$3:$B$1315, "&lt;=" &amp; GE$1, DataRegularSeason20242025!$E$3:$E$1315, $A21)</f>
        <v>58</v>
      </c>
      <c r="GF21">
        <f>SUMIFS(DataRegularSeason20242025!$AA$3:$AA$1315,DataRegularSeason20242025!$B$3:$B$1315, "&lt;=" &amp; GF$1, DataRegularSeason20242025!$D$3:$D$1315, $A21)+SUMIFS(DataRegularSeason20242025!$AB$3:$AB$1315,DataRegularSeason20242025!$B$3:$B$1315, "&lt;=" &amp; GF$1, DataRegularSeason20242025!$E$3:$E$1315, $A21)</f>
        <v>58</v>
      </c>
      <c r="GG21">
        <f>SUMIFS(DataRegularSeason20242025!$AA$3:$AA$1315,DataRegularSeason20242025!$B$3:$B$1315, "&lt;=" &amp; GG$1, DataRegularSeason20242025!$D$3:$D$1315, $A21)+SUMIFS(DataRegularSeason20242025!$AB$3:$AB$1315,DataRegularSeason20242025!$B$3:$B$1315, "&lt;=" &amp; GG$1, DataRegularSeason20242025!$E$3:$E$1315, $A21)</f>
        <v>58</v>
      </c>
      <c r="GH21">
        <f>SUMIFS(DataRegularSeason20242025!$AA$3:$AA$1315,DataRegularSeason20242025!$B$3:$B$1315, "&lt;=" &amp; GH$1, DataRegularSeason20242025!$D$3:$D$1315, $A21)+SUMIFS(DataRegularSeason20242025!$AB$3:$AB$1315,DataRegularSeason20242025!$B$3:$B$1315, "&lt;=" &amp; GH$1, DataRegularSeason20242025!$E$3:$E$1315, $A21)</f>
        <v>58</v>
      </c>
      <c r="GI21">
        <f>SUMIFS(DataRegularSeason20242025!$AA$3:$AA$1315,DataRegularSeason20242025!$B$3:$B$1315, "&lt;=" &amp; GI$1, DataRegularSeason20242025!$D$3:$D$1315, $A21)+SUMIFS(DataRegularSeason20242025!$AB$3:$AB$1315,DataRegularSeason20242025!$B$3:$B$1315, "&lt;=" &amp; GI$1, DataRegularSeason20242025!$E$3:$E$1315, $A21)</f>
        <v>58</v>
      </c>
      <c r="GJ21">
        <f>SUMIFS(DataRegularSeason20242025!$AA$3:$AA$1315,DataRegularSeason20242025!$B$3:$B$1315, "&lt;=" &amp; GJ$1, DataRegularSeason20242025!$D$3:$D$1315, $A21)+SUMIFS(DataRegularSeason20242025!$AB$3:$AB$1315,DataRegularSeason20242025!$B$3:$B$1315, "&lt;=" &amp; GJ$1, DataRegularSeason20242025!$E$3:$E$1315, $A21)</f>
        <v>58</v>
      </c>
      <c r="GK21">
        <f>SUMIFS(DataRegularSeason20242025!$AA$3:$AA$1315,DataRegularSeason20242025!$B$3:$B$1315, "&lt;=" &amp; GK$1, DataRegularSeason20242025!$D$3:$D$1315, $A21)+SUMIFS(DataRegularSeason20242025!$AB$3:$AB$1315,DataRegularSeason20242025!$B$3:$B$1315, "&lt;=" &amp; GK$1, DataRegularSeason20242025!$E$3:$E$1315, $A21)</f>
        <v>58</v>
      </c>
      <c r="GL21">
        <f>SUMIFS(DataRegularSeason20242025!$AA$3:$AA$1315,DataRegularSeason20242025!$B$3:$B$1315, "&lt;=" &amp; GL$1, DataRegularSeason20242025!$D$3:$D$1315, $A21)+SUMIFS(DataRegularSeason20242025!$AB$3:$AB$1315,DataRegularSeason20242025!$B$3:$B$1315, "&lt;=" &amp; GL$1, DataRegularSeason20242025!$E$3:$E$1315, $A21)</f>
        <v>58</v>
      </c>
      <c r="GM21">
        <f>SUMIFS(DataRegularSeason20242025!$AA$3:$AA$1315,DataRegularSeason20242025!$B$3:$B$1315, "&lt;=" &amp; GM$1, DataRegularSeason20242025!$D$3:$D$1315, $A21)+SUMIFS(DataRegularSeason20242025!$AB$3:$AB$1315,DataRegularSeason20242025!$B$3:$B$1315, "&lt;=" &amp; GM$1, DataRegularSeason20242025!$E$3:$E$1315, $A21)</f>
        <v>58</v>
      </c>
      <c r="GN21">
        <f>SUMIFS(DataRegularSeason20242025!$AA$3:$AA$1315,DataRegularSeason20242025!$B$3:$B$1315, "&lt;=" &amp; GN$1, DataRegularSeason20242025!$D$3:$D$1315, $A21)+SUMIFS(DataRegularSeason20242025!$AB$3:$AB$1315,DataRegularSeason20242025!$B$3:$B$1315, "&lt;=" &amp; GN$1, DataRegularSeason20242025!$E$3:$E$1315, $A21)</f>
        <v>58</v>
      </c>
      <c r="GO21">
        <f>SUMIFS(DataRegularSeason20242025!$AA$3:$AA$1315,DataRegularSeason20242025!$B$3:$B$1315, "&lt;=" &amp; GO$1, DataRegularSeason20242025!$D$3:$D$1315, $A21)+SUMIFS(DataRegularSeason20242025!$AB$3:$AB$1315,DataRegularSeason20242025!$B$3:$B$1315, "&lt;=" &amp; GO$1, DataRegularSeason20242025!$E$3:$E$1315, $A21)</f>
        <v>58</v>
      </c>
      <c r="GP21">
        <f>SUMIFS(DataRegularSeason20242025!$AA$3:$AA$1315,DataRegularSeason20242025!$B$3:$B$1315, "&lt;=" &amp; GP$1, DataRegularSeason20242025!$D$3:$D$1315, $A21)+SUMIFS(DataRegularSeason20242025!$AB$3:$AB$1315,DataRegularSeason20242025!$B$3:$B$1315, "&lt;=" &amp; GP$1, DataRegularSeason20242025!$E$3:$E$1315, $A21)</f>
        <v>58</v>
      </c>
      <c r="GQ21">
        <f>SUMIFS(DataRegularSeason20242025!$AA$3:$AA$1315,DataRegularSeason20242025!$B$3:$B$1315, "&lt;=" &amp; GQ$1, DataRegularSeason20242025!$D$3:$D$1315, $A21)+SUMIFS(DataRegularSeason20242025!$AB$3:$AB$1315,DataRegularSeason20242025!$B$3:$B$1315, "&lt;=" &amp; GQ$1, DataRegularSeason20242025!$E$3:$E$1315, $A21)</f>
        <v>58</v>
      </c>
      <c r="GR21">
        <f>SUMIFS(DataRegularSeason20242025!$AA$3:$AA$1315,DataRegularSeason20242025!$B$3:$B$1315, "&lt;=" &amp; GR$1, DataRegularSeason20242025!$D$3:$D$1315, $A21)+SUMIFS(DataRegularSeason20242025!$AB$3:$AB$1315,DataRegularSeason20242025!$B$3:$B$1315, "&lt;=" &amp; GR$1, DataRegularSeason20242025!$E$3:$E$1315, $A21)</f>
        <v>58</v>
      </c>
      <c r="GS21">
        <f>SUMIFS(DataRegularSeason20242025!$AA$3:$AA$1315,DataRegularSeason20242025!$B$3:$B$1315, "&lt;=" &amp; GS$1, DataRegularSeason20242025!$D$3:$D$1315, $A21)+SUMIFS(DataRegularSeason20242025!$AB$3:$AB$1315,DataRegularSeason20242025!$B$3:$B$1315, "&lt;=" &amp; GS$1, DataRegularSeason20242025!$E$3:$E$1315, $A21)</f>
        <v>58</v>
      </c>
      <c r="GT21">
        <f>SUMIFS(DataRegularSeason20242025!$AA$3:$AA$1315,DataRegularSeason20242025!$B$3:$B$1315, "&lt;=" &amp; GT$1, DataRegularSeason20242025!$D$3:$D$1315, $A21)+SUMIFS(DataRegularSeason20242025!$AB$3:$AB$1315,DataRegularSeason20242025!$B$3:$B$1315, "&lt;=" &amp; GT$1, DataRegularSeason20242025!$E$3:$E$1315, $A21)</f>
        <v>58</v>
      </c>
      <c r="GU21">
        <f>SUMIFS(DataRegularSeason20242025!$AA$3:$AA$1315,DataRegularSeason20242025!$B$3:$B$1315, "&lt;=" &amp; GU$1, DataRegularSeason20242025!$D$3:$D$1315, $A21)+SUMIFS(DataRegularSeason20242025!$AB$3:$AB$1315,DataRegularSeason20242025!$B$3:$B$1315, "&lt;=" &amp; GU$1, DataRegularSeason20242025!$E$3:$E$1315, $A21)</f>
        <v>58</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50</v>
      </c>
      <c r="DW22">
        <f>SUMIFS(DataRegularSeason20242025!$AA$3:$AA$1315,DataRegularSeason20242025!$B$3:$B$1315, "&lt;=" &amp; DW$1, DataRegularSeason20242025!$D$3:$D$1315, $A22)+SUMIFS(DataRegularSeason20242025!$AB$3:$AB$1315,DataRegularSeason20242025!$B$3:$B$1315, "&lt;=" &amp; DW$1, DataRegularSeason20242025!$E$3:$E$1315, $A22)</f>
        <v>50</v>
      </c>
      <c r="DX22">
        <f>SUMIFS(DataRegularSeason20242025!$AA$3:$AA$1315,DataRegularSeason20242025!$B$3:$B$1315, "&lt;=" &amp; DX$1, DataRegularSeason20242025!$D$3:$D$1315, $A22)+SUMIFS(DataRegularSeason20242025!$AB$3:$AB$1315,DataRegularSeason20242025!$B$3:$B$1315, "&lt;=" &amp; DX$1, DataRegularSeason20242025!$E$3:$E$1315, $A22)</f>
        <v>50</v>
      </c>
      <c r="DY22">
        <f>SUMIFS(DataRegularSeason20242025!$AA$3:$AA$1315,DataRegularSeason20242025!$B$3:$B$1315, "&lt;=" &amp; DY$1, DataRegularSeason20242025!$D$3:$D$1315, $A22)+SUMIFS(DataRegularSeason20242025!$AB$3:$AB$1315,DataRegularSeason20242025!$B$3:$B$1315, "&lt;=" &amp; DY$1, DataRegularSeason20242025!$E$3:$E$1315, $A22)</f>
        <v>50</v>
      </c>
      <c r="DZ22">
        <f>SUMIFS(DataRegularSeason20242025!$AA$3:$AA$1315,DataRegularSeason20242025!$B$3:$B$1315, "&lt;=" &amp; DZ$1, DataRegularSeason20242025!$D$3:$D$1315, $A22)+SUMIFS(DataRegularSeason20242025!$AB$3:$AB$1315,DataRegularSeason20242025!$B$3:$B$1315, "&lt;=" &amp; DZ$1, DataRegularSeason20242025!$E$3:$E$1315, $A22)</f>
        <v>50</v>
      </c>
      <c r="EA22">
        <f>SUMIFS(DataRegularSeason20242025!$AA$3:$AA$1315,DataRegularSeason20242025!$B$3:$B$1315, "&lt;=" &amp; EA$1, DataRegularSeason20242025!$D$3:$D$1315, $A22)+SUMIFS(DataRegularSeason20242025!$AB$3:$AB$1315,DataRegularSeason20242025!$B$3:$B$1315, "&lt;=" &amp; EA$1, DataRegularSeason20242025!$E$3:$E$1315, $A22)</f>
        <v>50</v>
      </c>
      <c r="EB22">
        <f>SUMIFS(DataRegularSeason20242025!$AA$3:$AA$1315,DataRegularSeason20242025!$B$3:$B$1315, "&lt;=" &amp; EB$1, DataRegularSeason20242025!$D$3:$D$1315, $A22)+SUMIFS(DataRegularSeason20242025!$AB$3:$AB$1315,DataRegularSeason20242025!$B$3:$B$1315, "&lt;=" &amp; EB$1, DataRegularSeason20242025!$E$3:$E$1315, $A22)</f>
        <v>50</v>
      </c>
      <c r="EC22">
        <f>SUMIFS(DataRegularSeason20242025!$AA$3:$AA$1315,DataRegularSeason20242025!$B$3:$B$1315, "&lt;=" &amp; EC$1, DataRegularSeason20242025!$D$3:$D$1315, $A22)+SUMIFS(DataRegularSeason20242025!$AB$3:$AB$1315,DataRegularSeason20242025!$B$3:$B$1315, "&lt;=" &amp; EC$1, DataRegularSeason20242025!$E$3:$E$1315, $A22)</f>
        <v>50</v>
      </c>
      <c r="ED22">
        <f>SUMIFS(DataRegularSeason20242025!$AA$3:$AA$1315,DataRegularSeason20242025!$B$3:$B$1315, "&lt;=" &amp; ED$1, DataRegularSeason20242025!$D$3:$D$1315, $A22)+SUMIFS(DataRegularSeason20242025!$AB$3:$AB$1315,DataRegularSeason20242025!$B$3:$B$1315, "&lt;=" &amp; ED$1, DataRegularSeason20242025!$E$3:$E$1315, $A22)</f>
        <v>50</v>
      </c>
      <c r="EE22">
        <f>SUMIFS(DataRegularSeason20242025!$AA$3:$AA$1315,DataRegularSeason20242025!$B$3:$B$1315, "&lt;=" &amp; EE$1, DataRegularSeason20242025!$D$3:$D$1315, $A22)+SUMIFS(DataRegularSeason20242025!$AB$3:$AB$1315,DataRegularSeason20242025!$B$3:$B$1315, "&lt;=" &amp; EE$1, DataRegularSeason20242025!$E$3:$E$1315, $A22)</f>
        <v>50</v>
      </c>
      <c r="EF22">
        <f>SUMIFS(DataRegularSeason20242025!$AA$3:$AA$1315,DataRegularSeason20242025!$B$3:$B$1315, "&lt;=" &amp; EF$1, DataRegularSeason20242025!$D$3:$D$1315, $A22)+SUMIFS(DataRegularSeason20242025!$AB$3:$AB$1315,DataRegularSeason20242025!$B$3:$B$1315, "&lt;=" &amp; EF$1, DataRegularSeason20242025!$E$3:$E$1315, $A22)</f>
        <v>50</v>
      </c>
      <c r="EG22">
        <f>SUMIFS(DataRegularSeason20242025!$AA$3:$AA$1315,DataRegularSeason20242025!$B$3:$B$1315, "&lt;=" &amp; EG$1, DataRegularSeason20242025!$D$3:$D$1315, $A22)+SUMIFS(DataRegularSeason20242025!$AB$3:$AB$1315,DataRegularSeason20242025!$B$3:$B$1315, "&lt;=" &amp; EG$1, DataRegularSeason20242025!$E$3:$E$1315, $A22)</f>
        <v>50</v>
      </c>
      <c r="EH22">
        <f>SUMIFS(DataRegularSeason20242025!$AA$3:$AA$1315,DataRegularSeason20242025!$B$3:$B$1315, "&lt;=" &amp; EH$1, DataRegularSeason20242025!$D$3:$D$1315, $A22)+SUMIFS(DataRegularSeason20242025!$AB$3:$AB$1315,DataRegularSeason20242025!$B$3:$B$1315, "&lt;=" &amp; EH$1, DataRegularSeason20242025!$E$3:$E$1315, $A22)</f>
        <v>50</v>
      </c>
      <c r="EI22">
        <f>SUMIFS(DataRegularSeason20242025!$AA$3:$AA$1315,DataRegularSeason20242025!$B$3:$B$1315, "&lt;=" &amp; EI$1, DataRegularSeason20242025!$D$3:$D$1315, $A22)+SUMIFS(DataRegularSeason20242025!$AB$3:$AB$1315,DataRegularSeason20242025!$B$3:$B$1315, "&lt;=" &amp; EI$1, DataRegularSeason20242025!$E$3:$E$1315, $A22)</f>
        <v>50</v>
      </c>
      <c r="EJ22">
        <f>SUMIFS(DataRegularSeason20242025!$AA$3:$AA$1315,DataRegularSeason20242025!$B$3:$B$1315, "&lt;=" &amp; EJ$1, DataRegularSeason20242025!$D$3:$D$1315, $A22)+SUMIFS(DataRegularSeason20242025!$AB$3:$AB$1315,DataRegularSeason20242025!$B$3:$B$1315, "&lt;=" &amp; EJ$1, DataRegularSeason20242025!$E$3:$E$1315, $A22)</f>
        <v>50</v>
      </c>
      <c r="EK22">
        <f>SUMIFS(DataRegularSeason20242025!$AA$3:$AA$1315,DataRegularSeason20242025!$B$3:$B$1315, "&lt;=" &amp; EK$1, DataRegularSeason20242025!$D$3:$D$1315, $A22)+SUMIFS(DataRegularSeason20242025!$AB$3:$AB$1315,DataRegularSeason20242025!$B$3:$B$1315, "&lt;=" &amp; EK$1, DataRegularSeason20242025!$E$3:$E$1315, $A22)</f>
        <v>50</v>
      </c>
      <c r="EL22">
        <f>SUMIFS(DataRegularSeason20242025!$AA$3:$AA$1315,DataRegularSeason20242025!$B$3:$B$1315, "&lt;=" &amp; EL$1, DataRegularSeason20242025!$D$3:$D$1315, $A22)+SUMIFS(DataRegularSeason20242025!$AB$3:$AB$1315,DataRegularSeason20242025!$B$3:$B$1315, "&lt;=" &amp; EL$1, DataRegularSeason20242025!$E$3:$E$1315, $A22)</f>
        <v>50</v>
      </c>
      <c r="EM22">
        <f>SUMIFS(DataRegularSeason20242025!$AA$3:$AA$1315,DataRegularSeason20242025!$B$3:$B$1315, "&lt;=" &amp; EM$1, DataRegularSeason20242025!$D$3:$D$1315, $A22)+SUMIFS(DataRegularSeason20242025!$AB$3:$AB$1315,DataRegularSeason20242025!$B$3:$B$1315, "&lt;=" &amp; EM$1, DataRegularSeason20242025!$E$3:$E$1315, $A22)</f>
        <v>50</v>
      </c>
      <c r="EN22">
        <f>SUMIFS(DataRegularSeason20242025!$AA$3:$AA$1315,DataRegularSeason20242025!$B$3:$B$1315, "&lt;=" &amp; EN$1, DataRegularSeason20242025!$D$3:$D$1315, $A22)+SUMIFS(DataRegularSeason20242025!$AB$3:$AB$1315,DataRegularSeason20242025!$B$3:$B$1315, "&lt;=" &amp; EN$1, DataRegularSeason20242025!$E$3:$E$1315, $A22)</f>
        <v>50</v>
      </c>
      <c r="EO22">
        <f>SUMIFS(DataRegularSeason20242025!$AA$3:$AA$1315,DataRegularSeason20242025!$B$3:$B$1315, "&lt;=" &amp; EO$1, DataRegularSeason20242025!$D$3:$D$1315, $A22)+SUMIFS(DataRegularSeason20242025!$AB$3:$AB$1315,DataRegularSeason20242025!$B$3:$B$1315, "&lt;=" &amp; EO$1, DataRegularSeason20242025!$E$3:$E$1315, $A22)</f>
        <v>50</v>
      </c>
      <c r="EP22">
        <f>SUMIFS(DataRegularSeason20242025!$AA$3:$AA$1315,DataRegularSeason20242025!$B$3:$B$1315, "&lt;=" &amp; EP$1, DataRegularSeason20242025!$D$3:$D$1315, $A22)+SUMIFS(DataRegularSeason20242025!$AB$3:$AB$1315,DataRegularSeason20242025!$B$3:$B$1315, "&lt;=" &amp; EP$1, DataRegularSeason20242025!$E$3:$E$1315, $A22)</f>
        <v>50</v>
      </c>
      <c r="EQ22">
        <f>SUMIFS(DataRegularSeason20242025!$AA$3:$AA$1315,DataRegularSeason20242025!$B$3:$B$1315, "&lt;=" &amp; EQ$1, DataRegularSeason20242025!$D$3:$D$1315, $A22)+SUMIFS(DataRegularSeason20242025!$AB$3:$AB$1315,DataRegularSeason20242025!$B$3:$B$1315, "&lt;=" &amp; EQ$1, DataRegularSeason20242025!$E$3:$E$1315, $A22)</f>
        <v>50</v>
      </c>
      <c r="ER22">
        <f>SUMIFS(DataRegularSeason20242025!$AA$3:$AA$1315,DataRegularSeason20242025!$B$3:$B$1315, "&lt;=" &amp; ER$1, DataRegularSeason20242025!$D$3:$D$1315, $A22)+SUMIFS(DataRegularSeason20242025!$AB$3:$AB$1315,DataRegularSeason20242025!$B$3:$B$1315, "&lt;=" &amp; ER$1, DataRegularSeason20242025!$E$3:$E$1315, $A22)</f>
        <v>50</v>
      </c>
      <c r="ES22">
        <f>SUMIFS(DataRegularSeason20242025!$AA$3:$AA$1315,DataRegularSeason20242025!$B$3:$B$1315, "&lt;=" &amp; ES$1, DataRegularSeason20242025!$D$3:$D$1315, $A22)+SUMIFS(DataRegularSeason20242025!$AB$3:$AB$1315,DataRegularSeason20242025!$B$3:$B$1315, "&lt;=" &amp; ES$1, DataRegularSeason20242025!$E$3:$E$1315, $A22)</f>
        <v>50</v>
      </c>
      <c r="ET22">
        <f>SUMIFS(DataRegularSeason20242025!$AA$3:$AA$1315,DataRegularSeason20242025!$B$3:$B$1315, "&lt;=" &amp; ET$1, DataRegularSeason20242025!$D$3:$D$1315, $A22)+SUMIFS(DataRegularSeason20242025!$AB$3:$AB$1315,DataRegularSeason20242025!$B$3:$B$1315, "&lt;=" &amp; ET$1, DataRegularSeason20242025!$E$3:$E$1315, $A22)</f>
        <v>50</v>
      </c>
      <c r="EU22">
        <f>SUMIFS(DataRegularSeason20242025!$AA$3:$AA$1315,DataRegularSeason20242025!$B$3:$B$1315, "&lt;=" &amp; EU$1, DataRegularSeason20242025!$D$3:$D$1315, $A22)+SUMIFS(DataRegularSeason20242025!$AB$3:$AB$1315,DataRegularSeason20242025!$B$3:$B$1315, "&lt;=" &amp; EU$1, DataRegularSeason20242025!$E$3:$E$1315, $A22)</f>
        <v>50</v>
      </c>
      <c r="EV22">
        <f>SUMIFS(DataRegularSeason20242025!$AA$3:$AA$1315,DataRegularSeason20242025!$B$3:$B$1315, "&lt;=" &amp; EV$1, DataRegularSeason20242025!$D$3:$D$1315, $A22)+SUMIFS(DataRegularSeason20242025!$AB$3:$AB$1315,DataRegularSeason20242025!$B$3:$B$1315, "&lt;=" &amp; EV$1, DataRegularSeason20242025!$E$3:$E$1315, $A22)</f>
        <v>50</v>
      </c>
      <c r="EW22">
        <f>SUMIFS(DataRegularSeason20242025!$AA$3:$AA$1315,DataRegularSeason20242025!$B$3:$B$1315, "&lt;=" &amp; EW$1, DataRegularSeason20242025!$D$3:$D$1315, $A22)+SUMIFS(DataRegularSeason20242025!$AB$3:$AB$1315,DataRegularSeason20242025!$B$3:$B$1315, "&lt;=" &amp; EW$1, DataRegularSeason20242025!$E$3:$E$1315, $A22)</f>
        <v>50</v>
      </c>
      <c r="EX22">
        <f>SUMIFS(DataRegularSeason20242025!$AA$3:$AA$1315,DataRegularSeason20242025!$B$3:$B$1315, "&lt;=" &amp; EX$1, DataRegularSeason20242025!$D$3:$D$1315, $A22)+SUMIFS(DataRegularSeason20242025!$AB$3:$AB$1315,DataRegularSeason20242025!$B$3:$B$1315, "&lt;=" &amp; EX$1, DataRegularSeason20242025!$E$3:$E$1315, $A22)</f>
        <v>50</v>
      </c>
      <c r="EY22">
        <f>SUMIFS(DataRegularSeason20242025!$AA$3:$AA$1315,DataRegularSeason20242025!$B$3:$B$1315, "&lt;=" &amp; EY$1, DataRegularSeason20242025!$D$3:$D$1315, $A22)+SUMIFS(DataRegularSeason20242025!$AB$3:$AB$1315,DataRegularSeason20242025!$B$3:$B$1315, "&lt;=" &amp; EY$1, DataRegularSeason20242025!$E$3:$E$1315, $A22)</f>
        <v>50</v>
      </c>
      <c r="EZ22">
        <f>SUMIFS(DataRegularSeason20242025!$AA$3:$AA$1315,DataRegularSeason20242025!$B$3:$B$1315, "&lt;=" &amp; EZ$1, DataRegularSeason20242025!$D$3:$D$1315, $A22)+SUMIFS(DataRegularSeason20242025!$AB$3:$AB$1315,DataRegularSeason20242025!$B$3:$B$1315, "&lt;=" &amp; EZ$1, DataRegularSeason20242025!$E$3:$E$1315, $A22)</f>
        <v>50</v>
      </c>
      <c r="FA22">
        <f>SUMIFS(DataRegularSeason20242025!$AA$3:$AA$1315,DataRegularSeason20242025!$B$3:$B$1315, "&lt;=" &amp; FA$1, DataRegularSeason20242025!$D$3:$D$1315, $A22)+SUMIFS(DataRegularSeason20242025!$AB$3:$AB$1315,DataRegularSeason20242025!$B$3:$B$1315, "&lt;=" &amp; FA$1, DataRegularSeason20242025!$E$3:$E$1315, $A22)</f>
        <v>50</v>
      </c>
      <c r="FB22">
        <f>SUMIFS(DataRegularSeason20242025!$AA$3:$AA$1315,DataRegularSeason20242025!$B$3:$B$1315, "&lt;=" &amp; FB$1, DataRegularSeason20242025!$D$3:$D$1315, $A22)+SUMIFS(DataRegularSeason20242025!$AB$3:$AB$1315,DataRegularSeason20242025!$B$3:$B$1315, "&lt;=" &amp; FB$1, DataRegularSeason20242025!$E$3:$E$1315, $A22)</f>
        <v>50</v>
      </c>
      <c r="FC22">
        <f>SUMIFS(DataRegularSeason20242025!$AA$3:$AA$1315,DataRegularSeason20242025!$B$3:$B$1315, "&lt;=" &amp; FC$1, DataRegularSeason20242025!$D$3:$D$1315, $A22)+SUMIFS(DataRegularSeason20242025!$AB$3:$AB$1315,DataRegularSeason20242025!$B$3:$B$1315, "&lt;=" &amp; FC$1, DataRegularSeason20242025!$E$3:$E$1315, $A22)</f>
        <v>50</v>
      </c>
      <c r="FD22">
        <f>SUMIFS(DataRegularSeason20242025!$AA$3:$AA$1315,DataRegularSeason20242025!$B$3:$B$1315, "&lt;=" &amp; FD$1, DataRegularSeason20242025!$D$3:$D$1315, $A22)+SUMIFS(DataRegularSeason20242025!$AB$3:$AB$1315,DataRegularSeason20242025!$B$3:$B$1315, "&lt;=" &amp; FD$1, DataRegularSeason20242025!$E$3:$E$1315, $A22)</f>
        <v>50</v>
      </c>
      <c r="FE22">
        <f>SUMIFS(DataRegularSeason20242025!$AA$3:$AA$1315,DataRegularSeason20242025!$B$3:$B$1315, "&lt;=" &amp; FE$1, DataRegularSeason20242025!$D$3:$D$1315, $A22)+SUMIFS(DataRegularSeason20242025!$AB$3:$AB$1315,DataRegularSeason20242025!$B$3:$B$1315, "&lt;=" &amp; FE$1, DataRegularSeason20242025!$E$3:$E$1315, $A22)</f>
        <v>50</v>
      </c>
      <c r="FF22">
        <f>SUMIFS(DataRegularSeason20242025!$AA$3:$AA$1315,DataRegularSeason20242025!$B$3:$B$1315, "&lt;=" &amp; FF$1, DataRegularSeason20242025!$D$3:$D$1315, $A22)+SUMIFS(DataRegularSeason20242025!$AB$3:$AB$1315,DataRegularSeason20242025!$B$3:$B$1315, "&lt;=" &amp; FF$1, DataRegularSeason20242025!$E$3:$E$1315, $A22)</f>
        <v>50</v>
      </c>
      <c r="FG22">
        <f>SUMIFS(DataRegularSeason20242025!$AA$3:$AA$1315,DataRegularSeason20242025!$B$3:$B$1315, "&lt;=" &amp; FG$1, DataRegularSeason20242025!$D$3:$D$1315, $A22)+SUMIFS(DataRegularSeason20242025!$AB$3:$AB$1315,DataRegularSeason20242025!$B$3:$B$1315, "&lt;=" &amp; FG$1, DataRegularSeason20242025!$E$3:$E$1315, $A22)</f>
        <v>50</v>
      </c>
      <c r="FH22">
        <f>SUMIFS(DataRegularSeason20242025!$AA$3:$AA$1315,DataRegularSeason20242025!$B$3:$B$1315, "&lt;=" &amp; FH$1, DataRegularSeason20242025!$D$3:$D$1315, $A22)+SUMIFS(DataRegularSeason20242025!$AB$3:$AB$1315,DataRegularSeason20242025!$B$3:$B$1315, "&lt;=" &amp; FH$1, DataRegularSeason20242025!$E$3:$E$1315, $A22)</f>
        <v>50</v>
      </c>
      <c r="FI22">
        <f>SUMIFS(DataRegularSeason20242025!$AA$3:$AA$1315,DataRegularSeason20242025!$B$3:$B$1315, "&lt;=" &amp; FI$1, DataRegularSeason20242025!$D$3:$D$1315, $A22)+SUMIFS(DataRegularSeason20242025!$AB$3:$AB$1315,DataRegularSeason20242025!$B$3:$B$1315, "&lt;=" &amp; FI$1, DataRegularSeason20242025!$E$3:$E$1315, $A22)</f>
        <v>50</v>
      </c>
      <c r="FJ22">
        <f>SUMIFS(DataRegularSeason20242025!$AA$3:$AA$1315,DataRegularSeason20242025!$B$3:$B$1315, "&lt;=" &amp; FJ$1, DataRegularSeason20242025!$D$3:$D$1315, $A22)+SUMIFS(DataRegularSeason20242025!$AB$3:$AB$1315,DataRegularSeason20242025!$B$3:$B$1315, "&lt;=" &amp; FJ$1, DataRegularSeason20242025!$E$3:$E$1315, $A22)</f>
        <v>50</v>
      </c>
      <c r="FK22">
        <f>SUMIFS(DataRegularSeason20242025!$AA$3:$AA$1315,DataRegularSeason20242025!$B$3:$B$1315, "&lt;=" &amp; FK$1, DataRegularSeason20242025!$D$3:$D$1315, $A22)+SUMIFS(DataRegularSeason20242025!$AB$3:$AB$1315,DataRegularSeason20242025!$B$3:$B$1315, "&lt;=" &amp; FK$1, DataRegularSeason20242025!$E$3:$E$1315, $A22)</f>
        <v>50</v>
      </c>
      <c r="FL22">
        <f>SUMIFS(DataRegularSeason20242025!$AA$3:$AA$1315,DataRegularSeason20242025!$B$3:$B$1315, "&lt;=" &amp; FL$1, DataRegularSeason20242025!$D$3:$D$1315, $A22)+SUMIFS(DataRegularSeason20242025!$AB$3:$AB$1315,DataRegularSeason20242025!$B$3:$B$1315, "&lt;=" &amp; FL$1, DataRegularSeason20242025!$E$3:$E$1315, $A22)</f>
        <v>50</v>
      </c>
      <c r="FM22">
        <f>SUMIFS(DataRegularSeason20242025!$AA$3:$AA$1315,DataRegularSeason20242025!$B$3:$B$1315, "&lt;=" &amp; FM$1, DataRegularSeason20242025!$D$3:$D$1315, $A22)+SUMIFS(DataRegularSeason20242025!$AB$3:$AB$1315,DataRegularSeason20242025!$B$3:$B$1315, "&lt;=" &amp; FM$1, DataRegularSeason20242025!$E$3:$E$1315, $A22)</f>
        <v>50</v>
      </c>
      <c r="FN22">
        <f>SUMIFS(DataRegularSeason20242025!$AA$3:$AA$1315,DataRegularSeason20242025!$B$3:$B$1315, "&lt;=" &amp; FN$1, DataRegularSeason20242025!$D$3:$D$1315, $A22)+SUMIFS(DataRegularSeason20242025!$AB$3:$AB$1315,DataRegularSeason20242025!$B$3:$B$1315, "&lt;=" &amp; FN$1, DataRegularSeason20242025!$E$3:$E$1315, $A22)</f>
        <v>50</v>
      </c>
      <c r="FO22">
        <f>SUMIFS(DataRegularSeason20242025!$AA$3:$AA$1315,DataRegularSeason20242025!$B$3:$B$1315, "&lt;=" &amp; FO$1, DataRegularSeason20242025!$D$3:$D$1315, $A22)+SUMIFS(DataRegularSeason20242025!$AB$3:$AB$1315,DataRegularSeason20242025!$B$3:$B$1315, "&lt;=" &amp; FO$1, DataRegularSeason20242025!$E$3:$E$1315, $A22)</f>
        <v>50</v>
      </c>
      <c r="FP22">
        <f>SUMIFS(DataRegularSeason20242025!$AA$3:$AA$1315,DataRegularSeason20242025!$B$3:$B$1315, "&lt;=" &amp; FP$1, DataRegularSeason20242025!$D$3:$D$1315, $A22)+SUMIFS(DataRegularSeason20242025!$AB$3:$AB$1315,DataRegularSeason20242025!$B$3:$B$1315, "&lt;=" &amp; FP$1, DataRegularSeason20242025!$E$3:$E$1315, $A22)</f>
        <v>50</v>
      </c>
      <c r="FQ22">
        <f>SUMIFS(DataRegularSeason20242025!$AA$3:$AA$1315,DataRegularSeason20242025!$B$3:$B$1315, "&lt;=" &amp; FQ$1, DataRegularSeason20242025!$D$3:$D$1315, $A22)+SUMIFS(DataRegularSeason20242025!$AB$3:$AB$1315,DataRegularSeason20242025!$B$3:$B$1315, "&lt;=" &amp; FQ$1, DataRegularSeason20242025!$E$3:$E$1315, $A22)</f>
        <v>50</v>
      </c>
      <c r="FR22">
        <f>SUMIFS(DataRegularSeason20242025!$AA$3:$AA$1315,DataRegularSeason20242025!$B$3:$B$1315, "&lt;=" &amp; FR$1, DataRegularSeason20242025!$D$3:$D$1315, $A22)+SUMIFS(DataRegularSeason20242025!$AB$3:$AB$1315,DataRegularSeason20242025!$B$3:$B$1315, "&lt;=" &amp; FR$1, DataRegularSeason20242025!$E$3:$E$1315, $A22)</f>
        <v>50</v>
      </c>
      <c r="FS22">
        <f>SUMIFS(DataRegularSeason20242025!$AA$3:$AA$1315,DataRegularSeason20242025!$B$3:$B$1315, "&lt;=" &amp; FS$1, DataRegularSeason20242025!$D$3:$D$1315, $A22)+SUMIFS(DataRegularSeason20242025!$AB$3:$AB$1315,DataRegularSeason20242025!$B$3:$B$1315, "&lt;=" &amp; FS$1, DataRegularSeason20242025!$E$3:$E$1315, $A22)</f>
        <v>50</v>
      </c>
      <c r="FT22">
        <f>SUMIFS(DataRegularSeason20242025!$AA$3:$AA$1315,DataRegularSeason20242025!$B$3:$B$1315, "&lt;=" &amp; FT$1, DataRegularSeason20242025!$D$3:$D$1315, $A22)+SUMIFS(DataRegularSeason20242025!$AB$3:$AB$1315,DataRegularSeason20242025!$B$3:$B$1315, "&lt;=" &amp; FT$1, DataRegularSeason20242025!$E$3:$E$1315, $A22)</f>
        <v>50</v>
      </c>
      <c r="FU22">
        <f>SUMIFS(DataRegularSeason20242025!$AA$3:$AA$1315,DataRegularSeason20242025!$B$3:$B$1315, "&lt;=" &amp; FU$1, DataRegularSeason20242025!$D$3:$D$1315, $A22)+SUMIFS(DataRegularSeason20242025!$AB$3:$AB$1315,DataRegularSeason20242025!$B$3:$B$1315, "&lt;=" &amp; FU$1, DataRegularSeason20242025!$E$3:$E$1315, $A22)</f>
        <v>50</v>
      </c>
      <c r="FV22">
        <f>SUMIFS(DataRegularSeason20242025!$AA$3:$AA$1315,DataRegularSeason20242025!$B$3:$B$1315, "&lt;=" &amp; FV$1, DataRegularSeason20242025!$D$3:$D$1315, $A22)+SUMIFS(DataRegularSeason20242025!$AB$3:$AB$1315,DataRegularSeason20242025!$B$3:$B$1315, "&lt;=" &amp; FV$1, DataRegularSeason20242025!$E$3:$E$1315, $A22)</f>
        <v>50</v>
      </c>
      <c r="FW22">
        <f>SUMIFS(DataRegularSeason20242025!$AA$3:$AA$1315,DataRegularSeason20242025!$B$3:$B$1315, "&lt;=" &amp; FW$1, DataRegularSeason20242025!$D$3:$D$1315, $A22)+SUMIFS(DataRegularSeason20242025!$AB$3:$AB$1315,DataRegularSeason20242025!$B$3:$B$1315, "&lt;=" &amp; FW$1, DataRegularSeason20242025!$E$3:$E$1315, $A22)</f>
        <v>50</v>
      </c>
      <c r="FX22">
        <f>SUMIFS(DataRegularSeason20242025!$AA$3:$AA$1315,DataRegularSeason20242025!$B$3:$B$1315, "&lt;=" &amp; FX$1, DataRegularSeason20242025!$D$3:$D$1315, $A22)+SUMIFS(DataRegularSeason20242025!$AB$3:$AB$1315,DataRegularSeason20242025!$B$3:$B$1315, "&lt;=" &amp; FX$1, DataRegularSeason20242025!$E$3:$E$1315, $A22)</f>
        <v>50</v>
      </c>
      <c r="FY22">
        <f>SUMIFS(DataRegularSeason20242025!$AA$3:$AA$1315,DataRegularSeason20242025!$B$3:$B$1315, "&lt;=" &amp; FY$1, DataRegularSeason20242025!$D$3:$D$1315, $A22)+SUMIFS(DataRegularSeason20242025!$AB$3:$AB$1315,DataRegularSeason20242025!$B$3:$B$1315, "&lt;=" &amp; FY$1, DataRegularSeason20242025!$E$3:$E$1315, $A22)</f>
        <v>50</v>
      </c>
      <c r="FZ22">
        <f>SUMIFS(DataRegularSeason20242025!$AA$3:$AA$1315,DataRegularSeason20242025!$B$3:$B$1315, "&lt;=" &amp; FZ$1, DataRegularSeason20242025!$D$3:$D$1315, $A22)+SUMIFS(DataRegularSeason20242025!$AB$3:$AB$1315,DataRegularSeason20242025!$B$3:$B$1315, "&lt;=" &amp; FZ$1, DataRegularSeason20242025!$E$3:$E$1315, $A22)</f>
        <v>50</v>
      </c>
      <c r="GA22">
        <f>SUMIFS(DataRegularSeason20242025!$AA$3:$AA$1315,DataRegularSeason20242025!$B$3:$B$1315, "&lt;=" &amp; GA$1, DataRegularSeason20242025!$D$3:$D$1315, $A22)+SUMIFS(DataRegularSeason20242025!$AB$3:$AB$1315,DataRegularSeason20242025!$B$3:$B$1315, "&lt;=" &amp; GA$1, DataRegularSeason20242025!$E$3:$E$1315, $A22)</f>
        <v>50</v>
      </c>
      <c r="GB22">
        <f>SUMIFS(DataRegularSeason20242025!$AA$3:$AA$1315,DataRegularSeason20242025!$B$3:$B$1315, "&lt;=" &amp; GB$1, DataRegularSeason20242025!$D$3:$D$1315, $A22)+SUMIFS(DataRegularSeason20242025!$AB$3:$AB$1315,DataRegularSeason20242025!$B$3:$B$1315, "&lt;=" &amp; GB$1, DataRegularSeason20242025!$E$3:$E$1315, $A22)</f>
        <v>50</v>
      </c>
      <c r="GC22">
        <f>SUMIFS(DataRegularSeason20242025!$AA$3:$AA$1315,DataRegularSeason20242025!$B$3:$B$1315, "&lt;=" &amp; GC$1, DataRegularSeason20242025!$D$3:$D$1315, $A22)+SUMIFS(DataRegularSeason20242025!$AB$3:$AB$1315,DataRegularSeason20242025!$B$3:$B$1315, "&lt;=" &amp; GC$1, DataRegularSeason20242025!$E$3:$E$1315, $A22)</f>
        <v>50</v>
      </c>
      <c r="GD22">
        <f>SUMIFS(DataRegularSeason20242025!$AA$3:$AA$1315,DataRegularSeason20242025!$B$3:$B$1315, "&lt;=" &amp; GD$1, DataRegularSeason20242025!$D$3:$D$1315, $A22)+SUMIFS(DataRegularSeason20242025!$AB$3:$AB$1315,DataRegularSeason20242025!$B$3:$B$1315, "&lt;=" &amp; GD$1, DataRegularSeason20242025!$E$3:$E$1315, $A22)</f>
        <v>50</v>
      </c>
      <c r="GE22">
        <f>SUMIFS(DataRegularSeason20242025!$AA$3:$AA$1315,DataRegularSeason20242025!$B$3:$B$1315, "&lt;=" &amp; GE$1, DataRegularSeason20242025!$D$3:$D$1315, $A22)+SUMIFS(DataRegularSeason20242025!$AB$3:$AB$1315,DataRegularSeason20242025!$B$3:$B$1315, "&lt;=" &amp; GE$1, DataRegularSeason20242025!$E$3:$E$1315, $A22)</f>
        <v>50</v>
      </c>
      <c r="GF22">
        <f>SUMIFS(DataRegularSeason20242025!$AA$3:$AA$1315,DataRegularSeason20242025!$B$3:$B$1315, "&lt;=" &amp; GF$1, DataRegularSeason20242025!$D$3:$D$1315, $A22)+SUMIFS(DataRegularSeason20242025!$AB$3:$AB$1315,DataRegularSeason20242025!$B$3:$B$1315, "&lt;=" &amp; GF$1, DataRegularSeason20242025!$E$3:$E$1315, $A22)</f>
        <v>50</v>
      </c>
      <c r="GG22">
        <f>SUMIFS(DataRegularSeason20242025!$AA$3:$AA$1315,DataRegularSeason20242025!$B$3:$B$1315, "&lt;=" &amp; GG$1, DataRegularSeason20242025!$D$3:$D$1315, $A22)+SUMIFS(DataRegularSeason20242025!$AB$3:$AB$1315,DataRegularSeason20242025!$B$3:$B$1315, "&lt;=" &amp; GG$1, DataRegularSeason20242025!$E$3:$E$1315, $A22)</f>
        <v>50</v>
      </c>
      <c r="GH22">
        <f>SUMIFS(DataRegularSeason20242025!$AA$3:$AA$1315,DataRegularSeason20242025!$B$3:$B$1315, "&lt;=" &amp; GH$1, DataRegularSeason20242025!$D$3:$D$1315, $A22)+SUMIFS(DataRegularSeason20242025!$AB$3:$AB$1315,DataRegularSeason20242025!$B$3:$B$1315, "&lt;=" &amp; GH$1, DataRegularSeason20242025!$E$3:$E$1315, $A22)</f>
        <v>50</v>
      </c>
      <c r="GI22">
        <f>SUMIFS(DataRegularSeason20242025!$AA$3:$AA$1315,DataRegularSeason20242025!$B$3:$B$1315, "&lt;=" &amp; GI$1, DataRegularSeason20242025!$D$3:$D$1315, $A22)+SUMIFS(DataRegularSeason20242025!$AB$3:$AB$1315,DataRegularSeason20242025!$B$3:$B$1315, "&lt;=" &amp; GI$1, DataRegularSeason20242025!$E$3:$E$1315, $A22)</f>
        <v>50</v>
      </c>
      <c r="GJ22">
        <f>SUMIFS(DataRegularSeason20242025!$AA$3:$AA$1315,DataRegularSeason20242025!$B$3:$B$1315, "&lt;=" &amp; GJ$1, DataRegularSeason20242025!$D$3:$D$1315, $A22)+SUMIFS(DataRegularSeason20242025!$AB$3:$AB$1315,DataRegularSeason20242025!$B$3:$B$1315, "&lt;=" &amp; GJ$1, DataRegularSeason20242025!$E$3:$E$1315, $A22)</f>
        <v>50</v>
      </c>
      <c r="GK22">
        <f>SUMIFS(DataRegularSeason20242025!$AA$3:$AA$1315,DataRegularSeason20242025!$B$3:$B$1315, "&lt;=" &amp; GK$1, DataRegularSeason20242025!$D$3:$D$1315, $A22)+SUMIFS(DataRegularSeason20242025!$AB$3:$AB$1315,DataRegularSeason20242025!$B$3:$B$1315, "&lt;=" &amp; GK$1, DataRegularSeason20242025!$E$3:$E$1315, $A22)</f>
        <v>50</v>
      </c>
      <c r="GL22">
        <f>SUMIFS(DataRegularSeason20242025!$AA$3:$AA$1315,DataRegularSeason20242025!$B$3:$B$1315, "&lt;=" &amp; GL$1, DataRegularSeason20242025!$D$3:$D$1315, $A22)+SUMIFS(DataRegularSeason20242025!$AB$3:$AB$1315,DataRegularSeason20242025!$B$3:$B$1315, "&lt;=" &amp; GL$1, DataRegularSeason20242025!$E$3:$E$1315, $A22)</f>
        <v>50</v>
      </c>
      <c r="GM22">
        <f>SUMIFS(DataRegularSeason20242025!$AA$3:$AA$1315,DataRegularSeason20242025!$B$3:$B$1315, "&lt;=" &amp; GM$1, DataRegularSeason20242025!$D$3:$D$1315, $A22)+SUMIFS(DataRegularSeason20242025!$AB$3:$AB$1315,DataRegularSeason20242025!$B$3:$B$1315, "&lt;=" &amp; GM$1, DataRegularSeason20242025!$E$3:$E$1315, $A22)</f>
        <v>50</v>
      </c>
      <c r="GN22">
        <f>SUMIFS(DataRegularSeason20242025!$AA$3:$AA$1315,DataRegularSeason20242025!$B$3:$B$1315, "&lt;=" &amp; GN$1, DataRegularSeason20242025!$D$3:$D$1315, $A22)+SUMIFS(DataRegularSeason20242025!$AB$3:$AB$1315,DataRegularSeason20242025!$B$3:$B$1315, "&lt;=" &amp; GN$1, DataRegularSeason20242025!$E$3:$E$1315, $A22)</f>
        <v>50</v>
      </c>
      <c r="GO22">
        <f>SUMIFS(DataRegularSeason20242025!$AA$3:$AA$1315,DataRegularSeason20242025!$B$3:$B$1315, "&lt;=" &amp; GO$1, DataRegularSeason20242025!$D$3:$D$1315, $A22)+SUMIFS(DataRegularSeason20242025!$AB$3:$AB$1315,DataRegularSeason20242025!$B$3:$B$1315, "&lt;=" &amp; GO$1, DataRegularSeason20242025!$E$3:$E$1315, $A22)</f>
        <v>50</v>
      </c>
      <c r="GP22">
        <f>SUMIFS(DataRegularSeason20242025!$AA$3:$AA$1315,DataRegularSeason20242025!$B$3:$B$1315, "&lt;=" &amp; GP$1, DataRegularSeason20242025!$D$3:$D$1315, $A22)+SUMIFS(DataRegularSeason20242025!$AB$3:$AB$1315,DataRegularSeason20242025!$B$3:$B$1315, "&lt;=" &amp; GP$1, DataRegularSeason20242025!$E$3:$E$1315, $A22)</f>
        <v>50</v>
      </c>
      <c r="GQ22">
        <f>SUMIFS(DataRegularSeason20242025!$AA$3:$AA$1315,DataRegularSeason20242025!$B$3:$B$1315, "&lt;=" &amp; GQ$1, DataRegularSeason20242025!$D$3:$D$1315, $A22)+SUMIFS(DataRegularSeason20242025!$AB$3:$AB$1315,DataRegularSeason20242025!$B$3:$B$1315, "&lt;=" &amp; GQ$1, DataRegularSeason20242025!$E$3:$E$1315, $A22)</f>
        <v>50</v>
      </c>
      <c r="GR22">
        <f>SUMIFS(DataRegularSeason20242025!$AA$3:$AA$1315,DataRegularSeason20242025!$B$3:$B$1315, "&lt;=" &amp; GR$1, DataRegularSeason20242025!$D$3:$D$1315, $A22)+SUMIFS(DataRegularSeason20242025!$AB$3:$AB$1315,DataRegularSeason20242025!$B$3:$B$1315, "&lt;=" &amp; GR$1, DataRegularSeason20242025!$E$3:$E$1315, $A22)</f>
        <v>50</v>
      </c>
      <c r="GS22">
        <f>SUMIFS(DataRegularSeason20242025!$AA$3:$AA$1315,DataRegularSeason20242025!$B$3:$B$1315, "&lt;=" &amp; GS$1, DataRegularSeason20242025!$D$3:$D$1315, $A22)+SUMIFS(DataRegularSeason20242025!$AB$3:$AB$1315,DataRegularSeason20242025!$B$3:$B$1315, "&lt;=" &amp; GS$1, DataRegularSeason20242025!$E$3:$E$1315, $A22)</f>
        <v>50</v>
      </c>
      <c r="GT22">
        <f>SUMIFS(DataRegularSeason20242025!$AA$3:$AA$1315,DataRegularSeason20242025!$B$3:$B$1315, "&lt;=" &amp; GT$1, DataRegularSeason20242025!$D$3:$D$1315, $A22)+SUMIFS(DataRegularSeason20242025!$AB$3:$AB$1315,DataRegularSeason20242025!$B$3:$B$1315, "&lt;=" &amp; GT$1, DataRegularSeason20242025!$E$3:$E$1315, $A22)</f>
        <v>50</v>
      </c>
      <c r="GU22">
        <f>SUMIFS(DataRegularSeason20242025!$AA$3:$AA$1315,DataRegularSeason20242025!$B$3:$B$1315, "&lt;=" &amp; GU$1, DataRegularSeason20242025!$D$3:$D$1315, $A22)+SUMIFS(DataRegularSeason20242025!$AB$3:$AB$1315,DataRegularSeason20242025!$B$3:$B$1315, "&lt;=" &amp; GU$1, DataRegularSeason20242025!$E$3:$E$1315, $A22)</f>
        <v>50</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49</v>
      </c>
      <c r="DS23">
        <f>SUMIFS(DataRegularSeason20242025!$AA$3:$AA$1315,DataRegularSeason20242025!$B$3:$B$1315, "&lt;=" &amp; DS$1, DataRegularSeason20242025!$D$3:$D$1315, $A23)+SUMIFS(DataRegularSeason20242025!$AB$3:$AB$1315,DataRegularSeason20242025!$B$3:$B$1315, "&lt;=" &amp; DS$1, DataRegularSeason20242025!$E$3:$E$1315, $A23)</f>
        <v>49</v>
      </c>
      <c r="DT23">
        <f>SUMIFS(DataRegularSeason20242025!$AA$3:$AA$1315,DataRegularSeason20242025!$B$3:$B$1315, "&lt;=" &amp; DT$1, DataRegularSeason20242025!$D$3:$D$1315, $A23)+SUMIFS(DataRegularSeason20242025!$AB$3:$AB$1315,DataRegularSeason20242025!$B$3:$B$1315, "&lt;=" &amp; DT$1, DataRegularSeason20242025!$E$3:$E$1315, $A23)</f>
        <v>49</v>
      </c>
      <c r="DU23">
        <f>SUMIFS(DataRegularSeason20242025!$AA$3:$AA$1315,DataRegularSeason20242025!$B$3:$B$1315, "&lt;=" &amp; DU$1, DataRegularSeason20242025!$D$3:$D$1315, $A23)+SUMIFS(DataRegularSeason20242025!$AB$3:$AB$1315,DataRegularSeason20242025!$B$3:$B$1315, "&lt;=" &amp; DU$1, DataRegularSeason20242025!$E$3:$E$1315, $A23)</f>
        <v>49</v>
      </c>
      <c r="DV23">
        <f>SUMIFS(DataRegularSeason20242025!$AA$3:$AA$1315,DataRegularSeason20242025!$B$3:$B$1315, "&lt;=" &amp; DV$1, DataRegularSeason20242025!$D$3:$D$1315, $A23)+SUMIFS(DataRegularSeason20242025!$AB$3:$AB$1315,DataRegularSeason20242025!$B$3:$B$1315, "&lt;=" &amp; DV$1, DataRegularSeason20242025!$E$3:$E$1315, $A23)</f>
        <v>49</v>
      </c>
      <c r="DW23">
        <f>SUMIFS(DataRegularSeason20242025!$AA$3:$AA$1315,DataRegularSeason20242025!$B$3:$B$1315, "&lt;=" &amp; DW$1, DataRegularSeason20242025!$D$3:$D$1315, $A23)+SUMIFS(DataRegularSeason20242025!$AB$3:$AB$1315,DataRegularSeason20242025!$B$3:$B$1315, "&lt;=" &amp; DW$1, DataRegularSeason20242025!$E$3:$E$1315, $A23)</f>
        <v>49</v>
      </c>
      <c r="DX23">
        <f>SUMIFS(DataRegularSeason20242025!$AA$3:$AA$1315,DataRegularSeason20242025!$B$3:$B$1315, "&lt;=" &amp; DX$1, DataRegularSeason20242025!$D$3:$D$1315, $A23)+SUMIFS(DataRegularSeason20242025!$AB$3:$AB$1315,DataRegularSeason20242025!$B$3:$B$1315, "&lt;=" &amp; DX$1, DataRegularSeason20242025!$E$3:$E$1315, $A23)</f>
        <v>49</v>
      </c>
      <c r="DY23">
        <f>SUMIFS(DataRegularSeason20242025!$AA$3:$AA$1315,DataRegularSeason20242025!$B$3:$B$1315, "&lt;=" &amp; DY$1, DataRegularSeason20242025!$D$3:$D$1315, $A23)+SUMIFS(DataRegularSeason20242025!$AB$3:$AB$1315,DataRegularSeason20242025!$B$3:$B$1315, "&lt;=" &amp; DY$1, DataRegularSeason20242025!$E$3:$E$1315, $A23)</f>
        <v>49</v>
      </c>
      <c r="DZ23">
        <f>SUMIFS(DataRegularSeason20242025!$AA$3:$AA$1315,DataRegularSeason20242025!$B$3:$B$1315, "&lt;=" &amp; DZ$1, DataRegularSeason20242025!$D$3:$D$1315, $A23)+SUMIFS(DataRegularSeason20242025!$AB$3:$AB$1315,DataRegularSeason20242025!$B$3:$B$1315, "&lt;=" &amp; DZ$1, DataRegularSeason20242025!$E$3:$E$1315, $A23)</f>
        <v>49</v>
      </c>
      <c r="EA23">
        <f>SUMIFS(DataRegularSeason20242025!$AA$3:$AA$1315,DataRegularSeason20242025!$B$3:$B$1315, "&lt;=" &amp; EA$1, DataRegularSeason20242025!$D$3:$D$1315, $A23)+SUMIFS(DataRegularSeason20242025!$AB$3:$AB$1315,DataRegularSeason20242025!$B$3:$B$1315, "&lt;=" &amp; EA$1, DataRegularSeason20242025!$E$3:$E$1315, $A23)</f>
        <v>49</v>
      </c>
      <c r="EB23">
        <f>SUMIFS(DataRegularSeason20242025!$AA$3:$AA$1315,DataRegularSeason20242025!$B$3:$B$1315, "&lt;=" &amp; EB$1, DataRegularSeason20242025!$D$3:$D$1315, $A23)+SUMIFS(DataRegularSeason20242025!$AB$3:$AB$1315,DataRegularSeason20242025!$B$3:$B$1315, "&lt;=" &amp; EB$1, DataRegularSeason20242025!$E$3:$E$1315, $A23)</f>
        <v>49</v>
      </c>
      <c r="EC23">
        <f>SUMIFS(DataRegularSeason20242025!$AA$3:$AA$1315,DataRegularSeason20242025!$B$3:$B$1315, "&lt;=" &amp; EC$1, DataRegularSeason20242025!$D$3:$D$1315, $A23)+SUMIFS(DataRegularSeason20242025!$AB$3:$AB$1315,DataRegularSeason20242025!$B$3:$B$1315, "&lt;=" &amp; EC$1, DataRegularSeason20242025!$E$3:$E$1315, $A23)</f>
        <v>49</v>
      </c>
      <c r="ED23">
        <f>SUMIFS(DataRegularSeason20242025!$AA$3:$AA$1315,DataRegularSeason20242025!$B$3:$B$1315, "&lt;=" &amp; ED$1, DataRegularSeason20242025!$D$3:$D$1315, $A23)+SUMIFS(DataRegularSeason20242025!$AB$3:$AB$1315,DataRegularSeason20242025!$B$3:$B$1315, "&lt;=" &amp; ED$1, DataRegularSeason20242025!$E$3:$E$1315, $A23)</f>
        <v>49</v>
      </c>
      <c r="EE23">
        <f>SUMIFS(DataRegularSeason20242025!$AA$3:$AA$1315,DataRegularSeason20242025!$B$3:$B$1315, "&lt;=" &amp; EE$1, DataRegularSeason20242025!$D$3:$D$1315, $A23)+SUMIFS(DataRegularSeason20242025!$AB$3:$AB$1315,DataRegularSeason20242025!$B$3:$B$1315, "&lt;=" &amp; EE$1, DataRegularSeason20242025!$E$3:$E$1315, $A23)</f>
        <v>49</v>
      </c>
      <c r="EF23">
        <f>SUMIFS(DataRegularSeason20242025!$AA$3:$AA$1315,DataRegularSeason20242025!$B$3:$B$1315, "&lt;=" &amp; EF$1, DataRegularSeason20242025!$D$3:$D$1315, $A23)+SUMIFS(DataRegularSeason20242025!$AB$3:$AB$1315,DataRegularSeason20242025!$B$3:$B$1315, "&lt;=" &amp; EF$1, DataRegularSeason20242025!$E$3:$E$1315, $A23)</f>
        <v>49</v>
      </c>
      <c r="EG23">
        <f>SUMIFS(DataRegularSeason20242025!$AA$3:$AA$1315,DataRegularSeason20242025!$B$3:$B$1315, "&lt;=" &amp; EG$1, DataRegularSeason20242025!$D$3:$D$1315, $A23)+SUMIFS(DataRegularSeason20242025!$AB$3:$AB$1315,DataRegularSeason20242025!$B$3:$B$1315, "&lt;=" &amp; EG$1, DataRegularSeason20242025!$E$3:$E$1315, $A23)</f>
        <v>49</v>
      </c>
      <c r="EH23">
        <f>SUMIFS(DataRegularSeason20242025!$AA$3:$AA$1315,DataRegularSeason20242025!$B$3:$B$1315, "&lt;=" &amp; EH$1, DataRegularSeason20242025!$D$3:$D$1315, $A23)+SUMIFS(DataRegularSeason20242025!$AB$3:$AB$1315,DataRegularSeason20242025!$B$3:$B$1315, "&lt;=" &amp; EH$1, DataRegularSeason20242025!$E$3:$E$1315, $A23)</f>
        <v>49</v>
      </c>
      <c r="EI23">
        <f>SUMIFS(DataRegularSeason20242025!$AA$3:$AA$1315,DataRegularSeason20242025!$B$3:$B$1315, "&lt;=" &amp; EI$1, DataRegularSeason20242025!$D$3:$D$1315, $A23)+SUMIFS(DataRegularSeason20242025!$AB$3:$AB$1315,DataRegularSeason20242025!$B$3:$B$1315, "&lt;=" &amp; EI$1, DataRegularSeason20242025!$E$3:$E$1315, $A23)</f>
        <v>49</v>
      </c>
      <c r="EJ23">
        <f>SUMIFS(DataRegularSeason20242025!$AA$3:$AA$1315,DataRegularSeason20242025!$B$3:$B$1315, "&lt;=" &amp; EJ$1, DataRegularSeason20242025!$D$3:$D$1315, $A23)+SUMIFS(DataRegularSeason20242025!$AB$3:$AB$1315,DataRegularSeason20242025!$B$3:$B$1315, "&lt;=" &amp; EJ$1, DataRegularSeason20242025!$E$3:$E$1315, $A23)</f>
        <v>49</v>
      </c>
      <c r="EK23">
        <f>SUMIFS(DataRegularSeason20242025!$AA$3:$AA$1315,DataRegularSeason20242025!$B$3:$B$1315, "&lt;=" &amp; EK$1, DataRegularSeason20242025!$D$3:$D$1315, $A23)+SUMIFS(DataRegularSeason20242025!$AB$3:$AB$1315,DataRegularSeason20242025!$B$3:$B$1315, "&lt;=" &amp; EK$1, DataRegularSeason20242025!$E$3:$E$1315, $A23)</f>
        <v>49</v>
      </c>
      <c r="EL23">
        <f>SUMIFS(DataRegularSeason20242025!$AA$3:$AA$1315,DataRegularSeason20242025!$B$3:$B$1315, "&lt;=" &amp; EL$1, DataRegularSeason20242025!$D$3:$D$1315, $A23)+SUMIFS(DataRegularSeason20242025!$AB$3:$AB$1315,DataRegularSeason20242025!$B$3:$B$1315, "&lt;=" &amp; EL$1, DataRegularSeason20242025!$E$3:$E$1315, $A23)</f>
        <v>49</v>
      </c>
      <c r="EM23">
        <f>SUMIFS(DataRegularSeason20242025!$AA$3:$AA$1315,DataRegularSeason20242025!$B$3:$B$1315, "&lt;=" &amp; EM$1, DataRegularSeason20242025!$D$3:$D$1315, $A23)+SUMIFS(DataRegularSeason20242025!$AB$3:$AB$1315,DataRegularSeason20242025!$B$3:$B$1315, "&lt;=" &amp; EM$1, DataRegularSeason20242025!$E$3:$E$1315, $A23)</f>
        <v>49</v>
      </c>
      <c r="EN23">
        <f>SUMIFS(DataRegularSeason20242025!$AA$3:$AA$1315,DataRegularSeason20242025!$B$3:$B$1315, "&lt;=" &amp; EN$1, DataRegularSeason20242025!$D$3:$D$1315, $A23)+SUMIFS(DataRegularSeason20242025!$AB$3:$AB$1315,DataRegularSeason20242025!$B$3:$B$1315, "&lt;=" &amp; EN$1, DataRegularSeason20242025!$E$3:$E$1315, $A23)</f>
        <v>49</v>
      </c>
      <c r="EO23">
        <f>SUMIFS(DataRegularSeason20242025!$AA$3:$AA$1315,DataRegularSeason20242025!$B$3:$B$1315, "&lt;=" &amp; EO$1, DataRegularSeason20242025!$D$3:$D$1315, $A23)+SUMIFS(DataRegularSeason20242025!$AB$3:$AB$1315,DataRegularSeason20242025!$B$3:$B$1315, "&lt;=" &amp; EO$1, DataRegularSeason20242025!$E$3:$E$1315, $A23)</f>
        <v>49</v>
      </c>
      <c r="EP23">
        <f>SUMIFS(DataRegularSeason20242025!$AA$3:$AA$1315,DataRegularSeason20242025!$B$3:$B$1315, "&lt;=" &amp; EP$1, DataRegularSeason20242025!$D$3:$D$1315, $A23)+SUMIFS(DataRegularSeason20242025!$AB$3:$AB$1315,DataRegularSeason20242025!$B$3:$B$1315, "&lt;=" &amp; EP$1, DataRegularSeason20242025!$E$3:$E$1315, $A23)</f>
        <v>49</v>
      </c>
      <c r="EQ23">
        <f>SUMIFS(DataRegularSeason20242025!$AA$3:$AA$1315,DataRegularSeason20242025!$B$3:$B$1315, "&lt;=" &amp; EQ$1, DataRegularSeason20242025!$D$3:$D$1315, $A23)+SUMIFS(DataRegularSeason20242025!$AB$3:$AB$1315,DataRegularSeason20242025!$B$3:$B$1315, "&lt;=" &amp; EQ$1, DataRegularSeason20242025!$E$3:$E$1315, $A23)</f>
        <v>49</v>
      </c>
      <c r="ER23">
        <f>SUMIFS(DataRegularSeason20242025!$AA$3:$AA$1315,DataRegularSeason20242025!$B$3:$B$1315, "&lt;=" &amp; ER$1, DataRegularSeason20242025!$D$3:$D$1315, $A23)+SUMIFS(DataRegularSeason20242025!$AB$3:$AB$1315,DataRegularSeason20242025!$B$3:$B$1315, "&lt;=" &amp; ER$1, DataRegularSeason20242025!$E$3:$E$1315, $A23)</f>
        <v>49</v>
      </c>
      <c r="ES23">
        <f>SUMIFS(DataRegularSeason20242025!$AA$3:$AA$1315,DataRegularSeason20242025!$B$3:$B$1315, "&lt;=" &amp; ES$1, DataRegularSeason20242025!$D$3:$D$1315, $A23)+SUMIFS(DataRegularSeason20242025!$AB$3:$AB$1315,DataRegularSeason20242025!$B$3:$B$1315, "&lt;=" &amp; ES$1, DataRegularSeason20242025!$E$3:$E$1315, $A23)</f>
        <v>49</v>
      </c>
      <c r="ET23">
        <f>SUMIFS(DataRegularSeason20242025!$AA$3:$AA$1315,DataRegularSeason20242025!$B$3:$B$1315, "&lt;=" &amp; ET$1, DataRegularSeason20242025!$D$3:$D$1315, $A23)+SUMIFS(DataRegularSeason20242025!$AB$3:$AB$1315,DataRegularSeason20242025!$B$3:$B$1315, "&lt;=" &amp; ET$1, DataRegularSeason20242025!$E$3:$E$1315, $A23)</f>
        <v>49</v>
      </c>
      <c r="EU23">
        <f>SUMIFS(DataRegularSeason20242025!$AA$3:$AA$1315,DataRegularSeason20242025!$B$3:$B$1315, "&lt;=" &amp; EU$1, DataRegularSeason20242025!$D$3:$D$1315, $A23)+SUMIFS(DataRegularSeason20242025!$AB$3:$AB$1315,DataRegularSeason20242025!$B$3:$B$1315, "&lt;=" &amp; EU$1, DataRegularSeason20242025!$E$3:$E$1315, $A23)</f>
        <v>49</v>
      </c>
      <c r="EV23">
        <f>SUMIFS(DataRegularSeason20242025!$AA$3:$AA$1315,DataRegularSeason20242025!$B$3:$B$1315, "&lt;=" &amp; EV$1, DataRegularSeason20242025!$D$3:$D$1315, $A23)+SUMIFS(DataRegularSeason20242025!$AB$3:$AB$1315,DataRegularSeason20242025!$B$3:$B$1315, "&lt;=" &amp; EV$1, DataRegularSeason20242025!$E$3:$E$1315, $A23)</f>
        <v>49</v>
      </c>
      <c r="EW23">
        <f>SUMIFS(DataRegularSeason20242025!$AA$3:$AA$1315,DataRegularSeason20242025!$B$3:$B$1315, "&lt;=" &amp; EW$1, DataRegularSeason20242025!$D$3:$D$1315, $A23)+SUMIFS(DataRegularSeason20242025!$AB$3:$AB$1315,DataRegularSeason20242025!$B$3:$B$1315, "&lt;=" &amp; EW$1, DataRegularSeason20242025!$E$3:$E$1315, $A23)</f>
        <v>49</v>
      </c>
      <c r="EX23">
        <f>SUMIFS(DataRegularSeason20242025!$AA$3:$AA$1315,DataRegularSeason20242025!$B$3:$B$1315, "&lt;=" &amp; EX$1, DataRegularSeason20242025!$D$3:$D$1315, $A23)+SUMIFS(DataRegularSeason20242025!$AB$3:$AB$1315,DataRegularSeason20242025!$B$3:$B$1315, "&lt;=" &amp; EX$1, DataRegularSeason20242025!$E$3:$E$1315, $A23)</f>
        <v>49</v>
      </c>
      <c r="EY23">
        <f>SUMIFS(DataRegularSeason20242025!$AA$3:$AA$1315,DataRegularSeason20242025!$B$3:$B$1315, "&lt;=" &amp; EY$1, DataRegularSeason20242025!$D$3:$D$1315, $A23)+SUMIFS(DataRegularSeason20242025!$AB$3:$AB$1315,DataRegularSeason20242025!$B$3:$B$1315, "&lt;=" &amp; EY$1, DataRegularSeason20242025!$E$3:$E$1315, $A23)</f>
        <v>49</v>
      </c>
      <c r="EZ23">
        <f>SUMIFS(DataRegularSeason20242025!$AA$3:$AA$1315,DataRegularSeason20242025!$B$3:$B$1315, "&lt;=" &amp; EZ$1, DataRegularSeason20242025!$D$3:$D$1315, $A23)+SUMIFS(DataRegularSeason20242025!$AB$3:$AB$1315,DataRegularSeason20242025!$B$3:$B$1315, "&lt;=" &amp; EZ$1, DataRegularSeason20242025!$E$3:$E$1315, $A23)</f>
        <v>49</v>
      </c>
      <c r="FA23">
        <f>SUMIFS(DataRegularSeason20242025!$AA$3:$AA$1315,DataRegularSeason20242025!$B$3:$B$1315, "&lt;=" &amp; FA$1, DataRegularSeason20242025!$D$3:$D$1315, $A23)+SUMIFS(DataRegularSeason20242025!$AB$3:$AB$1315,DataRegularSeason20242025!$B$3:$B$1315, "&lt;=" &amp; FA$1, DataRegularSeason20242025!$E$3:$E$1315, $A23)</f>
        <v>49</v>
      </c>
      <c r="FB23">
        <f>SUMIFS(DataRegularSeason20242025!$AA$3:$AA$1315,DataRegularSeason20242025!$B$3:$B$1315, "&lt;=" &amp; FB$1, DataRegularSeason20242025!$D$3:$D$1315, $A23)+SUMIFS(DataRegularSeason20242025!$AB$3:$AB$1315,DataRegularSeason20242025!$B$3:$B$1315, "&lt;=" &amp; FB$1, DataRegularSeason20242025!$E$3:$E$1315, $A23)</f>
        <v>49</v>
      </c>
      <c r="FC23">
        <f>SUMIFS(DataRegularSeason20242025!$AA$3:$AA$1315,DataRegularSeason20242025!$B$3:$B$1315, "&lt;=" &amp; FC$1, DataRegularSeason20242025!$D$3:$D$1315, $A23)+SUMIFS(DataRegularSeason20242025!$AB$3:$AB$1315,DataRegularSeason20242025!$B$3:$B$1315, "&lt;=" &amp; FC$1, DataRegularSeason20242025!$E$3:$E$1315, $A23)</f>
        <v>49</v>
      </c>
      <c r="FD23">
        <f>SUMIFS(DataRegularSeason20242025!$AA$3:$AA$1315,DataRegularSeason20242025!$B$3:$B$1315, "&lt;=" &amp; FD$1, DataRegularSeason20242025!$D$3:$D$1315, $A23)+SUMIFS(DataRegularSeason20242025!$AB$3:$AB$1315,DataRegularSeason20242025!$B$3:$B$1315, "&lt;=" &amp; FD$1, DataRegularSeason20242025!$E$3:$E$1315, $A23)</f>
        <v>49</v>
      </c>
      <c r="FE23">
        <f>SUMIFS(DataRegularSeason20242025!$AA$3:$AA$1315,DataRegularSeason20242025!$B$3:$B$1315, "&lt;=" &amp; FE$1, DataRegularSeason20242025!$D$3:$D$1315, $A23)+SUMIFS(DataRegularSeason20242025!$AB$3:$AB$1315,DataRegularSeason20242025!$B$3:$B$1315, "&lt;=" &amp; FE$1, DataRegularSeason20242025!$E$3:$E$1315, $A23)</f>
        <v>49</v>
      </c>
      <c r="FF23">
        <f>SUMIFS(DataRegularSeason20242025!$AA$3:$AA$1315,DataRegularSeason20242025!$B$3:$B$1315, "&lt;=" &amp; FF$1, DataRegularSeason20242025!$D$3:$D$1315, $A23)+SUMIFS(DataRegularSeason20242025!$AB$3:$AB$1315,DataRegularSeason20242025!$B$3:$B$1315, "&lt;=" &amp; FF$1, DataRegularSeason20242025!$E$3:$E$1315, $A23)</f>
        <v>49</v>
      </c>
      <c r="FG23">
        <f>SUMIFS(DataRegularSeason20242025!$AA$3:$AA$1315,DataRegularSeason20242025!$B$3:$B$1315, "&lt;=" &amp; FG$1, DataRegularSeason20242025!$D$3:$D$1315, $A23)+SUMIFS(DataRegularSeason20242025!$AB$3:$AB$1315,DataRegularSeason20242025!$B$3:$B$1315, "&lt;=" &amp; FG$1, DataRegularSeason20242025!$E$3:$E$1315, $A23)</f>
        <v>49</v>
      </c>
      <c r="FH23">
        <f>SUMIFS(DataRegularSeason20242025!$AA$3:$AA$1315,DataRegularSeason20242025!$B$3:$B$1315, "&lt;=" &amp; FH$1, DataRegularSeason20242025!$D$3:$D$1315, $A23)+SUMIFS(DataRegularSeason20242025!$AB$3:$AB$1315,DataRegularSeason20242025!$B$3:$B$1315, "&lt;=" &amp; FH$1, DataRegularSeason20242025!$E$3:$E$1315, $A23)</f>
        <v>49</v>
      </c>
      <c r="FI23">
        <f>SUMIFS(DataRegularSeason20242025!$AA$3:$AA$1315,DataRegularSeason20242025!$B$3:$B$1315, "&lt;=" &amp; FI$1, DataRegularSeason20242025!$D$3:$D$1315, $A23)+SUMIFS(DataRegularSeason20242025!$AB$3:$AB$1315,DataRegularSeason20242025!$B$3:$B$1315, "&lt;=" &amp; FI$1, DataRegularSeason20242025!$E$3:$E$1315, $A23)</f>
        <v>49</v>
      </c>
      <c r="FJ23">
        <f>SUMIFS(DataRegularSeason20242025!$AA$3:$AA$1315,DataRegularSeason20242025!$B$3:$B$1315, "&lt;=" &amp; FJ$1, DataRegularSeason20242025!$D$3:$D$1315, $A23)+SUMIFS(DataRegularSeason20242025!$AB$3:$AB$1315,DataRegularSeason20242025!$B$3:$B$1315, "&lt;=" &amp; FJ$1, DataRegularSeason20242025!$E$3:$E$1315, $A23)</f>
        <v>49</v>
      </c>
      <c r="FK23">
        <f>SUMIFS(DataRegularSeason20242025!$AA$3:$AA$1315,DataRegularSeason20242025!$B$3:$B$1315, "&lt;=" &amp; FK$1, DataRegularSeason20242025!$D$3:$D$1315, $A23)+SUMIFS(DataRegularSeason20242025!$AB$3:$AB$1315,DataRegularSeason20242025!$B$3:$B$1315, "&lt;=" &amp; FK$1, DataRegularSeason20242025!$E$3:$E$1315, $A23)</f>
        <v>49</v>
      </c>
      <c r="FL23">
        <f>SUMIFS(DataRegularSeason20242025!$AA$3:$AA$1315,DataRegularSeason20242025!$B$3:$B$1315, "&lt;=" &amp; FL$1, DataRegularSeason20242025!$D$3:$D$1315, $A23)+SUMIFS(DataRegularSeason20242025!$AB$3:$AB$1315,DataRegularSeason20242025!$B$3:$B$1315, "&lt;=" &amp; FL$1, DataRegularSeason20242025!$E$3:$E$1315, $A23)</f>
        <v>49</v>
      </c>
      <c r="FM23">
        <f>SUMIFS(DataRegularSeason20242025!$AA$3:$AA$1315,DataRegularSeason20242025!$B$3:$B$1315, "&lt;=" &amp; FM$1, DataRegularSeason20242025!$D$3:$D$1315, $A23)+SUMIFS(DataRegularSeason20242025!$AB$3:$AB$1315,DataRegularSeason20242025!$B$3:$B$1315, "&lt;=" &amp; FM$1, DataRegularSeason20242025!$E$3:$E$1315, $A23)</f>
        <v>49</v>
      </c>
      <c r="FN23">
        <f>SUMIFS(DataRegularSeason20242025!$AA$3:$AA$1315,DataRegularSeason20242025!$B$3:$B$1315, "&lt;=" &amp; FN$1, DataRegularSeason20242025!$D$3:$D$1315, $A23)+SUMIFS(DataRegularSeason20242025!$AB$3:$AB$1315,DataRegularSeason20242025!$B$3:$B$1315, "&lt;=" &amp; FN$1, DataRegularSeason20242025!$E$3:$E$1315, $A23)</f>
        <v>49</v>
      </c>
      <c r="FO23">
        <f>SUMIFS(DataRegularSeason20242025!$AA$3:$AA$1315,DataRegularSeason20242025!$B$3:$B$1315, "&lt;=" &amp; FO$1, DataRegularSeason20242025!$D$3:$D$1315, $A23)+SUMIFS(DataRegularSeason20242025!$AB$3:$AB$1315,DataRegularSeason20242025!$B$3:$B$1315, "&lt;=" &amp; FO$1, DataRegularSeason20242025!$E$3:$E$1315, $A23)</f>
        <v>49</v>
      </c>
      <c r="FP23">
        <f>SUMIFS(DataRegularSeason20242025!$AA$3:$AA$1315,DataRegularSeason20242025!$B$3:$B$1315, "&lt;=" &amp; FP$1, DataRegularSeason20242025!$D$3:$D$1315, $A23)+SUMIFS(DataRegularSeason20242025!$AB$3:$AB$1315,DataRegularSeason20242025!$B$3:$B$1315, "&lt;=" &amp; FP$1, DataRegularSeason20242025!$E$3:$E$1315, $A23)</f>
        <v>49</v>
      </c>
      <c r="FQ23">
        <f>SUMIFS(DataRegularSeason20242025!$AA$3:$AA$1315,DataRegularSeason20242025!$B$3:$B$1315, "&lt;=" &amp; FQ$1, DataRegularSeason20242025!$D$3:$D$1315, $A23)+SUMIFS(DataRegularSeason20242025!$AB$3:$AB$1315,DataRegularSeason20242025!$B$3:$B$1315, "&lt;=" &amp; FQ$1, DataRegularSeason20242025!$E$3:$E$1315, $A23)</f>
        <v>49</v>
      </c>
      <c r="FR23">
        <f>SUMIFS(DataRegularSeason20242025!$AA$3:$AA$1315,DataRegularSeason20242025!$B$3:$B$1315, "&lt;=" &amp; FR$1, DataRegularSeason20242025!$D$3:$D$1315, $A23)+SUMIFS(DataRegularSeason20242025!$AB$3:$AB$1315,DataRegularSeason20242025!$B$3:$B$1315, "&lt;=" &amp; FR$1, DataRegularSeason20242025!$E$3:$E$1315, $A23)</f>
        <v>49</v>
      </c>
      <c r="FS23">
        <f>SUMIFS(DataRegularSeason20242025!$AA$3:$AA$1315,DataRegularSeason20242025!$B$3:$B$1315, "&lt;=" &amp; FS$1, DataRegularSeason20242025!$D$3:$D$1315, $A23)+SUMIFS(DataRegularSeason20242025!$AB$3:$AB$1315,DataRegularSeason20242025!$B$3:$B$1315, "&lt;=" &amp; FS$1, DataRegularSeason20242025!$E$3:$E$1315, $A23)</f>
        <v>49</v>
      </c>
      <c r="FT23">
        <f>SUMIFS(DataRegularSeason20242025!$AA$3:$AA$1315,DataRegularSeason20242025!$B$3:$B$1315, "&lt;=" &amp; FT$1, DataRegularSeason20242025!$D$3:$D$1315, $A23)+SUMIFS(DataRegularSeason20242025!$AB$3:$AB$1315,DataRegularSeason20242025!$B$3:$B$1315, "&lt;=" &amp; FT$1, DataRegularSeason20242025!$E$3:$E$1315, $A23)</f>
        <v>49</v>
      </c>
      <c r="FU23">
        <f>SUMIFS(DataRegularSeason20242025!$AA$3:$AA$1315,DataRegularSeason20242025!$B$3:$B$1315, "&lt;=" &amp; FU$1, DataRegularSeason20242025!$D$3:$D$1315, $A23)+SUMIFS(DataRegularSeason20242025!$AB$3:$AB$1315,DataRegularSeason20242025!$B$3:$B$1315, "&lt;=" &amp; FU$1, DataRegularSeason20242025!$E$3:$E$1315, $A23)</f>
        <v>49</v>
      </c>
      <c r="FV23">
        <f>SUMIFS(DataRegularSeason20242025!$AA$3:$AA$1315,DataRegularSeason20242025!$B$3:$B$1315, "&lt;=" &amp; FV$1, DataRegularSeason20242025!$D$3:$D$1315, $A23)+SUMIFS(DataRegularSeason20242025!$AB$3:$AB$1315,DataRegularSeason20242025!$B$3:$B$1315, "&lt;=" &amp; FV$1, DataRegularSeason20242025!$E$3:$E$1315, $A23)</f>
        <v>49</v>
      </c>
      <c r="FW23">
        <f>SUMIFS(DataRegularSeason20242025!$AA$3:$AA$1315,DataRegularSeason20242025!$B$3:$B$1315, "&lt;=" &amp; FW$1, DataRegularSeason20242025!$D$3:$D$1315, $A23)+SUMIFS(DataRegularSeason20242025!$AB$3:$AB$1315,DataRegularSeason20242025!$B$3:$B$1315, "&lt;=" &amp; FW$1, DataRegularSeason20242025!$E$3:$E$1315, $A23)</f>
        <v>49</v>
      </c>
      <c r="FX23">
        <f>SUMIFS(DataRegularSeason20242025!$AA$3:$AA$1315,DataRegularSeason20242025!$B$3:$B$1315, "&lt;=" &amp; FX$1, DataRegularSeason20242025!$D$3:$D$1315, $A23)+SUMIFS(DataRegularSeason20242025!$AB$3:$AB$1315,DataRegularSeason20242025!$B$3:$B$1315, "&lt;=" &amp; FX$1, DataRegularSeason20242025!$E$3:$E$1315, $A23)</f>
        <v>49</v>
      </c>
      <c r="FY23">
        <f>SUMIFS(DataRegularSeason20242025!$AA$3:$AA$1315,DataRegularSeason20242025!$B$3:$B$1315, "&lt;=" &amp; FY$1, DataRegularSeason20242025!$D$3:$D$1315, $A23)+SUMIFS(DataRegularSeason20242025!$AB$3:$AB$1315,DataRegularSeason20242025!$B$3:$B$1315, "&lt;=" &amp; FY$1, DataRegularSeason20242025!$E$3:$E$1315, $A23)</f>
        <v>49</v>
      </c>
      <c r="FZ23">
        <f>SUMIFS(DataRegularSeason20242025!$AA$3:$AA$1315,DataRegularSeason20242025!$B$3:$B$1315, "&lt;=" &amp; FZ$1, DataRegularSeason20242025!$D$3:$D$1315, $A23)+SUMIFS(DataRegularSeason20242025!$AB$3:$AB$1315,DataRegularSeason20242025!$B$3:$B$1315, "&lt;=" &amp; FZ$1, DataRegularSeason20242025!$E$3:$E$1315, $A23)</f>
        <v>49</v>
      </c>
      <c r="GA23">
        <f>SUMIFS(DataRegularSeason20242025!$AA$3:$AA$1315,DataRegularSeason20242025!$B$3:$B$1315, "&lt;=" &amp; GA$1, DataRegularSeason20242025!$D$3:$D$1315, $A23)+SUMIFS(DataRegularSeason20242025!$AB$3:$AB$1315,DataRegularSeason20242025!$B$3:$B$1315, "&lt;=" &amp; GA$1, DataRegularSeason20242025!$E$3:$E$1315, $A23)</f>
        <v>49</v>
      </c>
      <c r="GB23">
        <f>SUMIFS(DataRegularSeason20242025!$AA$3:$AA$1315,DataRegularSeason20242025!$B$3:$B$1315, "&lt;=" &amp; GB$1, DataRegularSeason20242025!$D$3:$D$1315, $A23)+SUMIFS(DataRegularSeason20242025!$AB$3:$AB$1315,DataRegularSeason20242025!$B$3:$B$1315, "&lt;=" &amp; GB$1, DataRegularSeason20242025!$E$3:$E$1315, $A23)</f>
        <v>49</v>
      </c>
      <c r="GC23">
        <f>SUMIFS(DataRegularSeason20242025!$AA$3:$AA$1315,DataRegularSeason20242025!$B$3:$B$1315, "&lt;=" &amp; GC$1, DataRegularSeason20242025!$D$3:$D$1315, $A23)+SUMIFS(DataRegularSeason20242025!$AB$3:$AB$1315,DataRegularSeason20242025!$B$3:$B$1315, "&lt;=" &amp; GC$1, DataRegularSeason20242025!$E$3:$E$1315, $A23)</f>
        <v>49</v>
      </c>
      <c r="GD23">
        <f>SUMIFS(DataRegularSeason20242025!$AA$3:$AA$1315,DataRegularSeason20242025!$B$3:$B$1315, "&lt;=" &amp; GD$1, DataRegularSeason20242025!$D$3:$D$1315, $A23)+SUMIFS(DataRegularSeason20242025!$AB$3:$AB$1315,DataRegularSeason20242025!$B$3:$B$1315, "&lt;=" &amp; GD$1, DataRegularSeason20242025!$E$3:$E$1315, $A23)</f>
        <v>49</v>
      </c>
      <c r="GE23">
        <f>SUMIFS(DataRegularSeason20242025!$AA$3:$AA$1315,DataRegularSeason20242025!$B$3:$B$1315, "&lt;=" &amp; GE$1, DataRegularSeason20242025!$D$3:$D$1315, $A23)+SUMIFS(DataRegularSeason20242025!$AB$3:$AB$1315,DataRegularSeason20242025!$B$3:$B$1315, "&lt;=" &amp; GE$1, DataRegularSeason20242025!$E$3:$E$1315, $A23)</f>
        <v>49</v>
      </c>
      <c r="GF23">
        <f>SUMIFS(DataRegularSeason20242025!$AA$3:$AA$1315,DataRegularSeason20242025!$B$3:$B$1315, "&lt;=" &amp; GF$1, DataRegularSeason20242025!$D$3:$D$1315, $A23)+SUMIFS(DataRegularSeason20242025!$AB$3:$AB$1315,DataRegularSeason20242025!$B$3:$B$1315, "&lt;=" &amp; GF$1, DataRegularSeason20242025!$E$3:$E$1315, $A23)</f>
        <v>49</v>
      </c>
      <c r="GG23">
        <f>SUMIFS(DataRegularSeason20242025!$AA$3:$AA$1315,DataRegularSeason20242025!$B$3:$B$1315, "&lt;=" &amp; GG$1, DataRegularSeason20242025!$D$3:$D$1315, $A23)+SUMIFS(DataRegularSeason20242025!$AB$3:$AB$1315,DataRegularSeason20242025!$B$3:$B$1315, "&lt;=" &amp; GG$1, DataRegularSeason20242025!$E$3:$E$1315, $A23)</f>
        <v>49</v>
      </c>
      <c r="GH23">
        <f>SUMIFS(DataRegularSeason20242025!$AA$3:$AA$1315,DataRegularSeason20242025!$B$3:$B$1315, "&lt;=" &amp; GH$1, DataRegularSeason20242025!$D$3:$D$1315, $A23)+SUMIFS(DataRegularSeason20242025!$AB$3:$AB$1315,DataRegularSeason20242025!$B$3:$B$1315, "&lt;=" &amp; GH$1, DataRegularSeason20242025!$E$3:$E$1315, $A23)</f>
        <v>49</v>
      </c>
      <c r="GI23">
        <f>SUMIFS(DataRegularSeason20242025!$AA$3:$AA$1315,DataRegularSeason20242025!$B$3:$B$1315, "&lt;=" &amp; GI$1, DataRegularSeason20242025!$D$3:$D$1315, $A23)+SUMIFS(DataRegularSeason20242025!$AB$3:$AB$1315,DataRegularSeason20242025!$B$3:$B$1315, "&lt;=" &amp; GI$1, DataRegularSeason20242025!$E$3:$E$1315, $A23)</f>
        <v>49</v>
      </c>
      <c r="GJ23">
        <f>SUMIFS(DataRegularSeason20242025!$AA$3:$AA$1315,DataRegularSeason20242025!$B$3:$B$1315, "&lt;=" &amp; GJ$1, DataRegularSeason20242025!$D$3:$D$1315, $A23)+SUMIFS(DataRegularSeason20242025!$AB$3:$AB$1315,DataRegularSeason20242025!$B$3:$B$1315, "&lt;=" &amp; GJ$1, DataRegularSeason20242025!$E$3:$E$1315, $A23)</f>
        <v>49</v>
      </c>
      <c r="GK23">
        <f>SUMIFS(DataRegularSeason20242025!$AA$3:$AA$1315,DataRegularSeason20242025!$B$3:$B$1315, "&lt;=" &amp; GK$1, DataRegularSeason20242025!$D$3:$D$1315, $A23)+SUMIFS(DataRegularSeason20242025!$AB$3:$AB$1315,DataRegularSeason20242025!$B$3:$B$1315, "&lt;=" &amp; GK$1, DataRegularSeason20242025!$E$3:$E$1315, $A23)</f>
        <v>49</v>
      </c>
      <c r="GL23">
        <f>SUMIFS(DataRegularSeason20242025!$AA$3:$AA$1315,DataRegularSeason20242025!$B$3:$B$1315, "&lt;=" &amp; GL$1, DataRegularSeason20242025!$D$3:$D$1315, $A23)+SUMIFS(DataRegularSeason20242025!$AB$3:$AB$1315,DataRegularSeason20242025!$B$3:$B$1315, "&lt;=" &amp; GL$1, DataRegularSeason20242025!$E$3:$E$1315, $A23)</f>
        <v>49</v>
      </c>
      <c r="GM23">
        <f>SUMIFS(DataRegularSeason20242025!$AA$3:$AA$1315,DataRegularSeason20242025!$B$3:$B$1315, "&lt;=" &amp; GM$1, DataRegularSeason20242025!$D$3:$D$1315, $A23)+SUMIFS(DataRegularSeason20242025!$AB$3:$AB$1315,DataRegularSeason20242025!$B$3:$B$1315, "&lt;=" &amp; GM$1, DataRegularSeason20242025!$E$3:$E$1315, $A23)</f>
        <v>49</v>
      </c>
      <c r="GN23">
        <f>SUMIFS(DataRegularSeason20242025!$AA$3:$AA$1315,DataRegularSeason20242025!$B$3:$B$1315, "&lt;=" &amp; GN$1, DataRegularSeason20242025!$D$3:$D$1315, $A23)+SUMIFS(DataRegularSeason20242025!$AB$3:$AB$1315,DataRegularSeason20242025!$B$3:$B$1315, "&lt;=" &amp; GN$1, DataRegularSeason20242025!$E$3:$E$1315, $A23)</f>
        <v>49</v>
      </c>
      <c r="GO23">
        <f>SUMIFS(DataRegularSeason20242025!$AA$3:$AA$1315,DataRegularSeason20242025!$B$3:$B$1315, "&lt;=" &amp; GO$1, DataRegularSeason20242025!$D$3:$D$1315, $A23)+SUMIFS(DataRegularSeason20242025!$AB$3:$AB$1315,DataRegularSeason20242025!$B$3:$B$1315, "&lt;=" &amp; GO$1, DataRegularSeason20242025!$E$3:$E$1315, $A23)</f>
        <v>49</v>
      </c>
      <c r="GP23">
        <f>SUMIFS(DataRegularSeason20242025!$AA$3:$AA$1315,DataRegularSeason20242025!$B$3:$B$1315, "&lt;=" &amp; GP$1, DataRegularSeason20242025!$D$3:$D$1315, $A23)+SUMIFS(DataRegularSeason20242025!$AB$3:$AB$1315,DataRegularSeason20242025!$B$3:$B$1315, "&lt;=" &amp; GP$1, DataRegularSeason20242025!$E$3:$E$1315, $A23)</f>
        <v>49</v>
      </c>
      <c r="GQ23">
        <f>SUMIFS(DataRegularSeason20242025!$AA$3:$AA$1315,DataRegularSeason20242025!$B$3:$B$1315, "&lt;=" &amp; GQ$1, DataRegularSeason20242025!$D$3:$D$1315, $A23)+SUMIFS(DataRegularSeason20242025!$AB$3:$AB$1315,DataRegularSeason20242025!$B$3:$B$1315, "&lt;=" &amp; GQ$1, DataRegularSeason20242025!$E$3:$E$1315, $A23)</f>
        <v>49</v>
      </c>
      <c r="GR23">
        <f>SUMIFS(DataRegularSeason20242025!$AA$3:$AA$1315,DataRegularSeason20242025!$B$3:$B$1315, "&lt;=" &amp; GR$1, DataRegularSeason20242025!$D$3:$D$1315, $A23)+SUMIFS(DataRegularSeason20242025!$AB$3:$AB$1315,DataRegularSeason20242025!$B$3:$B$1315, "&lt;=" &amp; GR$1, DataRegularSeason20242025!$E$3:$E$1315, $A23)</f>
        <v>49</v>
      </c>
      <c r="GS23">
        <f>SUMIFS(DataRegularSeason20242025!$AA$3:$AA$1315,DataRegularSeason20242025!$B$3:$B$1315, "&lt;=" &amp; GS$1, DataRegularSeason20242025!$D$3:$D$1315, $A23)+SUMIFS(DataRegularSeason20242025!$AB$3:$AB$1315,DataRegularSeason20242025!$B$3:$B$1315, "&lt;=" &amp; GS$1, DataRegularSeason20242025!$E$3:$E$1315, $A23)</f>
        <v>49</v>
      </c>
      <c r="GT23">
        <f>SUMIFS(DataRegularSeason20242025!$AA$3:$AA$1315,DataRegularSeason20242025!$B$3:$B$1315, "&lt;=" &amp; GT$1, DataRegularSeason20242025!$D$3:$D$1315, $A23)+SUMIFS(DataRegularSeason20242025!$AB$3:$AB$1315,DataRegularSeason20242025!$B$3:$B$1315, "&lt;=" &amp; GT$1, DataRegularSeason20242025!$E$3:$E$1315, $A23)</f>
        <v>49</v>
      </c>
      <c r="GU23">
        <f>SUMIFS(DataRegularSeason20242025!$AA$3:$AA$1315,DataRegularSeason20242025!$B$3:$B$1315, "&lt;=" &amp; GU$1, DataRegularSeason20242025!$D$3:$D$1315, $A23)+SUMIFS(DataRegularSeason20242025!$AB$3:$AB$1315,DataRegularSeason20242025!$B$3:$B$1315, "&lt;=" &amp; GU$1, DataRegularSeason20242025!$E$3:$E$1315, $A23)</f>
        <v>49</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35</v>
      </c>
      <c r="DR25">
        <f>SUMIFS(DataRegularSeason20242025!$AA$3:$AA$1315,DataRegularSeason20242025!$B$3:$B$1315, "&lt;=" &amp; DR$1, DataRegularSeason20242025!$D$3:$D$1315, $A25)+SUMIFS(DataRegularSeason20242025!$AB$3:$AB$1315,DataRegularSeason20242025!$B$3:$B$1315, "&lt;=" &amp; DR$1, DataRegularSeason20242025!$E$3:$E$1315, $A25)</f>
        <v>35</v>
      </c>
      <c r="DS25">
        <f>SUMIFS(DataRegularSeason20242025!$AA$3:$AA$1315,DataRegularSeason20242025!$B$3:$B$1315, "&lt;=" &amp; DS$1, DataRegularSeason20242025!$D$3:$D$1315, $A25)+SUMIFS(DataRegularSeason20242025!$AB$3:$AB$1315,DataRegularSeason20242025!$B$3:$B$1315, "&lt;=" &amp; DS$1, DataRegularSeason20242025!$E$3:$E$1315, $A25)</f>
        <v>35</v>
      </c>
      <c r="DT25">
        <f>SUMIFS(DataRegularSeason20242025!$AA$3:$AA$1315,DataRegularSeason20242025!$B$3:$B$1315, "&lt;=" &amp; DT$1, DataRegularSeason20242025!$D$3:$D$1315, $A25)+SUMIFS(DataRegularSeason20242025!$AB$3:$AB$1315,DataRegularSeason20242025!$B$3:$B$1315, "&lt;=" &amp; DT$1, DataRegularSeason20242025!$E$3:$E$1315, $A25)</f>
        <v>35</v>
      </c>
      <c r="DU25">
        <f>SUMIFS(DataRegularSeason20242025!$AA$3:$AA$1315,DataRegularSeason20242025!$B$3:$B$1315, "&lt;=" &amp; DU$1, DataRegularSeason20242025!$D$3:$D$1315, $A25)+SUMIFS(DataRegularSeason20242025!$AB$3:$AB$1315,DataRegularSeason20242025!$B$3:$B$1315, "&lt;=" &amp; DU$1, DataRegularSeason20242025!$E$3:$E$1315, $A25)</f>
        <v>35</v>
      </c>
      <c r="DV25">
        <f>SUMIFS(DataRegularSeason20242025!$AA$3:$AA$1315,DataRegularSeason20242025!$B$3:$B$1315, "&lt;=" &amp; DV$1, DataRegularSeason20242025!$D$3:$D$1315, $A25)+SUMIFS(DataRegularSeason20242025!$AB$3:$AB$1315,DataRegularSeason20242025!$B$3:$B$1315, "&lt;=" &amp; DV$1, DataRegularSeason20242025!$E$3:$E$1315, $A25)</f>
        <v>35</v>
      </c>
      <c r="DW25">
        <f>SUMIFS(DataRegularSeason20242025!$AA$3:$AA$1315,DataRegularSeason20242025!$B$3:$B$1315, "&lt;=" &amp; DW$1, DataRegularSeason20242025!$D$3:$D$1315, $A25)+SUMIFS(DataRegularSeason20242025!$AB$3:$AB$1315,DataRegularSeason20242025!$B$3:$B$1315, "&lt;=" &amp; DW$1, DataRegularSeason20242025!$E$3:$E$1315, $A25)</f>
        <v>35</v>
      </c>
      <c r="DX25">
        <f>SUMIFS(DataRegularSeason20242025!$AA$3:$AA$1315,DataRegularSeason20242025!$B$3:$B$1315, "&lt;=" &amp; DX$1, DataRegularSeason20242025!$D$3:$D$1315, $A25)+SUMIFS(DataRegularSeason20242025!$AB$3:$AB$1315,DataRegularSeason20242025!$B$3:$B$1315, "&lt;=" &amp; DX$1, DataRegularSeason20242025!$E$3:$E$1315, $A25)</f>
        <v>35</v>
      </c>
      <c r="DY25">
        <f>SUMIFS(DataRegularSeason20242025!$AA$3:$AA$1315,DataRegularSeason20242025!$B$3:$B$1315, "&lt;=" &amp; DY$1, DataRegularSeason20242025!$D$3:$D$1315, $A25)+SUMIFS(DataRegularSeason20242025!$AB$3:$AB$1315,DataRegularSeason20242025!$B$3:$B$1315, "&lt;=" &amp; DY$1, DataRegularSeason20242025!$E$3:$E$1315, $A25)</f>
        <v>35</v>
      </c>
      <c r="DZ25">
        <f>SUMIFS(DataRegularSeason20242025!$AA$3:$AA$1315,DataRegularSeason20242025!$B$3:$B$1315, "&lt;=" &amp; DZ$1, DataRegularSeason20242025!$D$3:$D$1315, $A25)+SUMIFS(DataRegularSeason20242025!$AB$3:$AB$1315,DataRegularSeason20242025!$B$3:$B$1315, "&lt;=" &amp; DZ$1, DataRegularSeason20242025!$E$3:$E$1315, $A25)</f>
        <v>35</v>
      </c>
      <c r="EA25">
        <f>SUMIFS(DataRegularSeason20242025!$AA$3:$AA$1315,DataRegularSeason20242025!$B$3:$B$1315, "&lt;=" &amp; EA$1, DataRegularSeason20242025!$D$3:$D$1315, $A25)+SUMIFS(DataRegularSeason20242025!$AB$3:$AB$1315,DataRegularSeason20242025!$B$3:$B$1315, "&lt;=" &amp; EA$1, DataRegularSeason20242025!$E$3:$E$1315, $A25)</f>
        <v>35</v>
      </c>
      <c r="EB25">
        <f>SUMIFS(DataRegularSeason20242025!$AA$3:$AA$1315,DataRegularSeason20242025!$B$3:$B$1315, "&lt;=" &amp; EB$1, DataRegularSeason20242025!$D$3:$D$1315, $A25)+SUMIFS(DataRegularSeason20242025!$AB$3:$AB$1315,DataRegularSeason20242025!$B$3:$B$1315, "&lt;=" &amp; EB$1, DataRegularSeason20242025!$E$3:$E$1315, $A25)</f>
        <v>35</v>
      </c>
      <c r="EC25">
        <f>SUMIFS(DataRegularSeason20242025!$AA$3:$AA$1315,DataRegularSeason20242025!$B$3:$B$1315, "&lt;=" &amp; EC$1, DataRegularSeason20242025!$D$3:$D$1315, $A25)+SUMIFS(DataRegularSeason20242025!$AB$3:$AB$1315,DataRegularSeason20242025!$B$3:$B$1315, "&lt;=" &amp; EC$1, DataRegularSeason20242025!$E$3:$E$1315, $A25)</f>
        <v>35</v>
      </c>
      <c r="ED25">
        <f>SUMIFS(DataRegularSeason20242025!$AA$3:$AA$1315,DataRegularSeason20242025!$B$3:$B$1315, "&lt;=" &amp; ED$1, DataRegularSeason20242025!$D$3:$D$1315, $A25)+SUMIFS(DataRegularSeason20242025!$AB$3:$AB$1315,DataRegularSeason20242025!$B$3:$B$1315, "&lt;=" &amp; ED$1, DataRegularSeason20242025!$E$3:$E$1315, $A25)</f>
        <v>35</v>
      </c>
      <c r="EE25">
        <f>SUMIFS(DataRegularSeason20242025!$AA$3:$AA$1315,DataRegularSeason20242025!$B$3:$B$1315, "&lt;=" &amp; EE$1, DataRegularSeason20242025!$D$3:$D$1315, $A25)+SUMIFS(DataRegularSeason20242025!$AB$3:$AB$1315,DataRegularSeason20242025!$B$3:$B$1315, "&lt;=" &amp; EE$1, DataRegularSeason20242025!$E$3:$E$1315, $A25)</f>
        <v>35</v>
      </c>
      <c r="EF25">
        <f>SUMIFS(DataRegularSeason20242025!$AA$3:$AA$1315,DataRegularSeason20242025!$B$3:$B$1315, "&lt;=" &amp; EF$1, DataRegularSeason20242025!$D$3:$D$1315, $A25)+SUMIFS(DataRegularSeason20242025!$AB$3:$AB$1315,DataRegularSeason20242025!$B$3:$B$1315, "&lt;=" &amp; EF$1, DataRegularSeason20242025!$E$3:$E$1315, $A25)</f>
        <v>35</v>
      </c>
      <c r="EG25">
        <f>SUMIFS(DataRegularSeason20242025!$AA$3:$AA$1315,DataRegularSeason20242025!$B$3:$B$1315, "&lt;=" &amp; EG$1, DataRegularSeason20242025!$D$3:$D$1315, $A25)+SUMIFS(DataRegularSeason20242025!$AB$3:$AB$1315,DataRegularSeason20242025!$B$3:$B$1315, "&lt;=" &amp; EG$1, DataRegularSeason20242025!$E$3:$E$1315, $A25)</f>
        <v>35</v>
      </c>
      <c r="EH25">
        <f>SUMIFS(DataRegularSeason20242025!$AA$3:$AA$1315,DataRegularSeason20242025!$B$3:$B$1315, "&lt;=" &amp; EH$1, DataRegularSeason20242025!$D$3:$D$1315, $A25)+SUMIFS(DataRegularSeason20242025!$AB$3:$AB$1315,DataRegularSeason20242025!$B$3:$B$1315, "&lt;=" &amp; EH$1, DataRegularSeason20242025!$E$3:$E$1315, $A25)</f>
        <v>35</v>
      </c>
      <c r="EI25">
        <f>SUMIFS(DataRegularSeason20242025!$AA$3:$AA$1315,DataRegularSeason20242025!$B$3:$B$1315, "&lt;=" &amp; EI$1, DataRegularSeason20242025!$D$3:$D$1315, $A25)+SUMIFS(DataRegularSeason20242025!$AB$3:$AB$1315,DataRegularSeason20242025!$B$3:$B$1315, "&lt;=" &amp; EI$1, DataRegularSeason20242025!$E$3:$E$1315, $A25)</f>
        <v>35</v>
      </c>
      <c r="EJ25">
        <f>SUMIFS(DataRegularSeason20242025!$AA$3:$AA$1315,DataRegularSeason20242025!$B$3:$B$1315, "&lt;=" &amp; EJ$1, DataRegularSeason20242025!$D$3:$D$1315, $A25)+SUMIFS(DataRegularSeason20242025!$AB$3:$AB$1315,DataRegularSeason20242025!$B$3:$B$1315, "&lt;=" &amp; EJ$1, DataRegularSeason20242025!$E$3:$E$1315, $A25)</f>
        <v>35</v>
      </c>
      <c r="EK25">
        <f>SUMIFS(DataRegularSeason20242025!$AA$3:$AA$1315,DataRegularSeason20242025!$B$3:$B$1315, "&lt;=" &amp; EK$1, DataRegularSeason20242025!$D$3:$D$1315, $A25)+SUMIFS(DataRegularSeason20242025!$AB$3:$AB$1315,DataRegularSeason20242025!$B$3:$B$1315, "&lt;=" &amp; EK$1, DataRegularSeason20242025!$E$3:$E$1315, $A25)</f>
        <v>35</v>
      </c>
      <c r="EL25">
        <f>SUMIFS(DataRegularSeason20242025!$AA$3:$AA$1315,DataRegularSeason20242025!$B$3:$B$1315, "&lt;=" &amp; EL$1, DataRegularSeason20242025!$D$3:$D$1315, $A25)+SUMIFS(DataRegularSeason20242025!$AB$3:$AB$1315,DataRegularSeason20242025!$B$3:$B$1315, "&lt;=" &amp; EL$1, DataRegularSeason20242025!$E$3:$E$1315, $A25)</f>
        <v>35</v>
      </c>
      <c r="EM25">
        <f>SUMIFS(DataRegularSeason20242025!$AA$3:$AA$1315,DataRegularSeason20242025!$B$3:$B$1315, "&lt;=" &amp; EM$1, DataRegularSeason20242025!$D$3:$D$1315, $A25)+SUMIFS(DataRegularSeason20242025!$AB$3:$AB$1315,DataRegularSeason20242025!$B$3:$B$1315, "&lt;=" &amp; EM$1, DataRegularSeason20242025!$E$3:$E$1315, $A25)</f>
        <v>35</v>
      </c>
      <c r="EN25">
        <f>SUMIFS(DataRegularSeason20242025!$AA$3:$AA$1315,DataRegularSeason20242025!$B$3:$B$1315, "&lt;=" &amp; EN$1, DataRegularSeason20242025!$D$3:$D$1315, $A25)+SUMIFS(DataRegularSeason20242025!$AB$3:$AB$1315,DataRegularSeason20242025!$B$3:$B$1315, "&lt;=" &amp; EN$1, DataRegularSeason20242025!$E$3:$E$1315, $A25)</f>
        <v>35</v>
      </c>
      <c r="EO25">
        <f>SUMIFS(DataRegularSeason20242025!$AA$3:$AA$1315,DataRegularSeason20242025!$B$3:$B$1315, "&lt;=" &amp; EO$1, DataRegularSeason20242025!$D$3:$D$1315, $A25)+SUMIFS(DataRegularSeason20242025!$AB$3:$AB$1315,DataRegularSeason20242025!$B$3:$B$1315, "&lt;=" &amp; EO$1, DataRegularSeason20242025!$E$3:$E$1315, $A25)</f>
        <v>35</v>
      </c>
      <c r="EP25">
        <f>SUMIFS(DataRegularSeason20242025!$AA$3:$AA$1315,DataRegularSeason20242025!$B$3:$B$1315, "&lt;=" &amp; EP$1, DataRegularSeason20242025!$D$3:$D$1315, $A25)+SUMIFS(DataRegularSeason20242025!$AB$3:$AB$1315,DataRegularSeason20242025!$B$3:$B$1315, "&lt;=" &amp; EP$1, DataRegularSeason20242025!$E$3:$E$1315, $A25)</f>
        <v>35</v>
      </c>
      <c r="EQ25">
        <f>SUMIFS(DataRegularSeason20242025!$AA$3:$AA$1315,DataRegularSeason20242025!$B$3:$B$1315, "&lt;=" &amp; EQ$1, DataRegularSeason20242025!$D$3:$D$1315, $A25)+SUMIFS(DataRegularSeason20242025!$AB$3:$AB$1315,DataRegularSeason20242025!$B$3:$B$1315, "&lt;=" &amp; EQ$1, DataRegularSeason20242025!$E$3:$E$1315, $A25)</f>
        <v>35</v>
      </c>
      <c r="ER25">
        <f>SUMIFS(DataRegularSeason20242025!$AA$3:$AA$1315,DataRegularSeason20242025!$B$3:$B$1315, "&lt;=" &amp; ER$1, DataRegularSeason20242025!$D$3:$D$1315, $A25)+SUMIFS(DataRegularSeason20242025!$AB$3:$AB$1315,DataRegularSeason20242025!$B$3:$B$1315, "&lt;=" &amp; ER$1, DataRegularSeason20242025!$E$3:$E$1315, $A25)</f>
        <v>35</v>
      </c>
      <c r="ES25">
        <f>SUMIFS(DataRegularSeason20242025!$AA$3:$AA$1315,DataRegularSeason20242025!$B$3:$B$1315, "&lt;=" &amp; ES$1, DataRegularSeason20242025!$D$3:$D$1315, $A25)+SUMIFS(DataRegularSeason20242025!$AB$3:$AB$1315,DataRegularSeason20242025!$B$3:$B$1315, "&lt;=" &amp; ES$1, DataRegularSeason20242025!$E$3:$E$1315, $A25)</f>
        <v>35</v>
      </c>
      <c r="ET25">
        <f>SUMIFS(DataRegularSeason20242025!$AA$3:$AA$1315,DataRegularSeason20242025!$B$3:$B$1315, "&lt;=" &amp; ET$1, DataRegularSeason20242025!$D$3:$D$1315, $A25)+SUMIFS(DataRegularSeason20242025!$AB$3:$AB$1315,DataRegularSeason20242025!$B$3:$B$1315, "&lt;=" &amp; ET$1, DataRegularSeason20242025!$E$3:$E$1315, $A25)</f>
        <v>35</v>
      </c>
      <c r="EU25">
        <f>SUMIFS(DataRegularSeason20242025!$AA$3:$AA$1315,DataRegularSeason20242025!$B$3:$B$1315, "&lt;=" &amp; EU$1, DataRegularSeason20242025!$D$3:$D$1315, $A25)+SUMIFS(DataRegularSeason20242025!$AB$3:$AB$1315,DataRegularSeason20242025!$B$3:$B$1315, "&lt;=" &amp; EU$1, DataRegularSeason20242025!$E$3:$E$1315, $A25)</f>
        <v>35</v>
      </c>
      <c r="EV25">
        <f>SUMIFS(DataRegularSeason20242025!$AA$3:$AA$1315,DataRegularSeason20242025!$B$3:$B$1315, "&lt;=" &amp; EV$1, DataRegularSeason20242025!$D$3:$D$1315, $A25)+SUMIFS(DataRegularSeason20242025!$AB$3:$AB$1315,DataRegularSeason20242025!$B$3:$B$1315, "&lt;=" &amp; EV$1, DataRegularSeason20242025!$E$3:$E$1315, $A25)</f>
        <v>35</v>
      </c>
      <c r="EW25">
        <f>SUMIFS(DataRegularSeason20242025!$AA$3:$AA$1315,DataRegularSeason20242025!$B$3:$B$1315, "&lt;=" &amp; EW$1, DataRegularSeason20242025!$D$3:$D$1315, $A25)+SUMIFS(DataRegularSeason20242025!$AB$3:$AB$1315,DataRegularSeason20242025!$B$3:$B$1315, "&lt;=" &amp; EW$1, DataRegularSeason20242025!$E$3:$E$1315, $A25)</f>
        <v>35</v>
      </c>
      <c r="EX25">
        <f>SUMIFS(DataRegularSeason20242025!$AA$3:$AA$1315,DataRegularSeason20242025!$B$3:$B$1315, "&lt;=" &amp; EX$1, DataRegularSeason20242025!$D$3:$D$1315, $A25)+SUMIFS(DataRegularSeason20242025!$AB$3:$AB$1315,DataRegularSeason20242025!$B$3:$B$1315, "&lt;=" &amp; EX$1, DataRegularSeason20242025!$E$3:$E$1315, $A25)</f>
        <v>35</v>
      </c>
      <c r="EY25">
        <f>SUMIFS(DataRegularSeason20242025!$AA$3:$AA$1315,DataRegularSeason20242025!$B$3:$B$1315, "&lt;=" &amp; EY$1, DataRegularSeason20242025!$D$3:$D$1315, $A25)+SUMIFS(DataRegularSeason20242025!$AB$3:$AB$1315,DataRegularSeason20242025!$B$3:$B$1315, "&lt;=" &amp; EY$1, DataRegularSeason20242025!$E$3:$E$1315, $A25)</f>
        <v>35</v>
      </c>
      <c r="EZ25">
        <f>SUMIFS(DataRegularSeason20242025!$AA$3:$AA$1315,DataRegularSeason20242025!$B$3:$B$1315, "&lt;=" &amp; EZ$1, DataRegularSeason20242025!$D$3:$D$1315, $A25)+SUMIFS(DataRegularSeason20242025!$AB$3:$AB$1315,DataRegularSeason20242025!$B$3:$B$1315, "&lt;=" &amp; EZ$1, DataRegularSeason20242025!$E$3:$E$1315, $A25)</f>
        <v>35</v>
      </c>
      <c r="FA25">
        <f>SUMIFS(DataRegularSeason20242025!$AA$3:$AA$1315,DataRegularSeason20242025!$B$3:$B$1315, "&lt;=" &amp; FA$1, DataRegularSeason20242025!$D$3:$D$1315, $A25)+SUMIFS(DataRegularSeason20242025!$AB$3:$AB$1315,DataRegularSeason20242025!$B$3:$B$1315, "&lt;=" &amp; FA$1, DataRegularSeason20242025!$E$3:$E$1315, $A25)</f>
        <v>35</v>
      </c>
      <c r="FB25">
        <f>SUMIFS(DataRegularSeason20242025!$AA$3:$AA$1315,DataRegularSeason20242025!$B$3:$B$1315, "&lt;=" &amp; FB$1, DataRegularSeason20242025!$D$3:$D$1315, $A25)+SUMIFS(DataRegularSeason20242025!$AB$3:$AB$1315,DataRegularSeason20242025!$B$3:$B$1315, "&lt;=" &amp; FB$1, DataRegularSeason20242025!$E$3:$E$1315, $A25)</f>
        <v>35</v>
      </c>
      <c r="FC25">
        <f>SUMIFS(DataRegularSeason20242025!$AA$3:$AA$1315,DataRegularSeason20242025!$B$3:$B$1315, "&lt;=" &amp; FC$1, DataRegularSeason20242025!$D$3:$D$1315, $A25)+SUMIFS(DataRegularSeason20242025!$AB$3:$AB$1315,DataRegularSeason20242025!$B$3:$B$1315, "&lt;=" &amp; FC$1, DataRegularSeason20242025!$E$3:$E$1315, $A25)</f>
        <v>35</v>
      </c>
      <c r="FD25">
        <f>SUMIFS(DataRegularSeason20242025!$AA$3:$AA$1315,DataRegularSeason20242025!$B$3:$B$1315, "&lt;=" &amp; FD$1, DataRegularSeason20242025!$D$3:$D$1315, $A25)+SUMIFS(DataRegularSeason20242025!$AB$3:$AB$1315,DataRegularSeason20242025!$B$3:$B$1315, "&lt;=" &amp; FD$1, DataRegularSeason20242025!$E$3:$E$1315, $A25)</f>
        <v>35</v>
      </c>
      <c r="FE25">
        <f>SUMIFS(DataRegularSeason20242025!$AA$3:$AA$1315,DataRegularSeason20242025!$B$3:$B$1315, "&lt;=" &amp; FE$1, DataRegularSeason20242025!$D$3:$D$1315, $A25)+SUMIFS(DataRegularSeason20242025!$AB$3:$AB$1315,DataRegularSeason20242025!$B$3:$B$1315, "&lt;=" &amp; FE$1, DataRegularSeason20242025!$E$3:$E$1315, $A25)</f>
        <v>35</v>
      </c>
      <c r="FF25">
        <f>SUMIFS(DataRegularSeason20242025!$AA$3:$AA$1315,DataRegularSeason20242025!$B$3:$B$1315, "&lt;=" &amp; FF$1, DataRegularSeason20242025!$D$3:$D$1315, $A25)+SUMIFS(DataRegularSeason20242025!$AB$3:$AB$1315,DataRegularSeason20242025!$B$3:$B$1315, "&lt;=" &amp; FF$1, DataRegularSeason20242025!$E$3:$E$1315, $A25)</f>
        <v>35</v>
      </c>
      <c r="FG25">
        <f>SUMIFS(DataRegularSeason20242025!$AA$3:$AA$1315,DataRegularSeason20242025!$B$3:$B$1315, "&lt;=" &amp; FG$1, DataRegularSeason20242025!$D$3:$D$1315, $A25)+SUMIFS(DataRegularSeason20242025!$AB$3:$AB$1315,DataRegularSeason20242025!$B$3:$B$1315, "&lt;=" &amp; FG$1, DataRegularSeason20242025!$E$3:$E$1315, $A25)</f>
        <v>35</v>
      </c>
      <c r="FH25">
        <f>SUMIFS(DataRegularSeason20242025!$AA$3:$AA$1315,DataRegularSeason20242025!$B$3:$B$1315, "&lt;=" &amp; FH$1, DataRegularSeason20242025!$D$3:$D$1315, $A25)+SUMIFS(DataRegularSeason20242025!$AB$3:$AB$1315,DataRegularSeason20242025!$B$3:$B$1315, "&lt;=" &amp; FH$1, DataRegularSeason20242025!$E$3:$E$1315, $A25)</f>
        <v>35</v>
      </c>
      <c r="FI25">
        <f>SUMIFS(DataRegularSeason20242025!$AA$3:$AA$1315,DataRegularSeason20242025!$B$3:$B$1315, "&lt;=" &amp; FI$1, DataRegularSeason20242025!$D$3:$D$1315, $A25)+SUMIFS(DataRegularSeason20242025!$AB$3:$AB$1315,DataRegularSeason20242025!$B$3:$B$1315, "&lt;=" &amp; FI$1, DataRegularSeason20242025!$E$3:$E$1315, $A25)</f>
        <v>35</v>
      </c>
      <c r="FJ25">
        <f>SUMIFS(DataRegularSeason20242025!$AA$3:$AA$1315,DataRegularSeason20242025!$B$3:$B$1315, "&lt;=" &amp; FJ$1, DataRegularSeason20242025!$D$3:$D$1315, $A25)+SUMIFS(DataRegularSeason20242025!$AB$3:$AB$1315,DataRegularSeason20242025!$B$3:$B$1315, "&lt;=" &amp; FJ$1, DataRegularSeason20242025!$E$3:$E$1315, $A25)</f>
        <v>35</v>
      </c>
      <c r="FK25">
        <f>SUMIFS(DataRegularSeason20242025!$AA$3:$AA$1315,DataRegularSeason20242025!$B$3:$B$1315, "&lt;=" &amp; FK$1, DataRegularSeason20242025!$D$3:$D$1315, $A25)+SUMIFS(DataRegularSeason20242025!$AB$3:$AB$1315,DataRegularSeason20242025!$B$3:$B$1315, "&lt;=" &amp; FK$1, DataRegularSeason20242025!$E$3:$E$1315, $A25)</f>
        <v>35</v>
      </c>
      <c r="FL25">
        <f>SUMIFS(DataRegularSeason20242025!$AA$3:$AA$1315,DataRegularSeason20242025!$B$3:$B$1315, "&lt;=" &amp; FL$1, DataRegularSeason20242025!$D$3:$D$1315, $A25)+SUMIFS(DataRegularSeason20242025!$AB$3:$AB$1315,DataRegularSeason20242025!$B$3:$B$1315, "&lt;=" &amp; FL$1, DataRegularSeason20242025!$E$3:$E$1315, $A25)</f>
        <v>35</v>
      </c>
      <c r="FM25">
        <f>SUMIFS(DataRegularSeason20242025!$AA$3:$AA$1315,DataRegularSeason20242025!$B$3:$B$1315, "&lt;=" &amp; FM$1, DataRegularSeason20242025!$D$3:$D$1315, $A25)+SUMIFS(DataRegularSeason20242025!$AB$3:$AB$1315,DataRegularSeason20242025!$B$3:$B$1315, "&lt;=" &amp; FM$1, DataRegularSeason20242025!$E$3:$E$1315, $A25)</f>
        <v>35</v>
      </c>
      <c r="FN25">
        <f>SUMIFS(DataRegularSeason20242025!$AA$3:$AA$1315,DataRegularSeason20242025!$B$3:$B$1315, "&lt;=" &amp; FN$1, DataRegularSeason20242025!$D$3:$D$1315, $A25)+SUMIFS(DataRegularSeason20242025!$AB$3:$AB$1315,DataRegularSeason20242025!$B$3:$B$1315, "&lt;=" &amp; FN$1, DataRegularSeason20242025!$E$3:$E$1315, $A25)</f>
        <v>35</v>
      </c>
      <c r="FO25">
        <f>SUMIFS(DataRegularSeason20242025!$AA$3:$AA$1315,DataRegularSeason20242025!$B$3:$B$1315, "&lt;=" &amp; FO$1, DataRegularSeason20242025!$D$3:$D$1315, $A25)+SUMIFS(DataRegularSeason20242025!$AB$3:$AB$1315,DataRegularSeason20242025!$B$3:$B$1315, "&lt;=" &amp; FO$1, DataRegularSeason20242025!$E$3:$E$1315, $A25)</f>
        <v>35</v>
      </c>
      <c r="FP25">
        <f>SUMIFS(DataRegularSeason20242025!$AA$3:$AA$1315,DataRegularSeason20242025!$B$3:$B$1315, "&lt;=" &amp; FP$1, DataRegularSeason20242025!$D$3:$D$1315, $A25)+SUMIFS(DataRegularSeason20242025!$AB$3:$AB$1315,DataRegularSeason20242025!$B$3:$B$1315, "&lt;=" &amp; FP$1, DataRegularSeason20242025!$E$3:$E$1315, $A25)</f>
        <v>35</v>
      </c>
      <c r="FQ25">
        <f>SUMIFS(DataRegularSeason20242025!$AA$3:$AA$1315,DataRegularSeason20242025!$B$3:$B$1315, "&lt;=" &amp; FQ$1, DataRegularSeason20242025!$D$3:$D$1315, $A25)+SUMIFS(DataRegularSeason20242025!$AB$3:$AB$1315,DataRegularSeason20242025!$B$3:$B$1315, "&lt;=" &amp; FQ$1, DataRegularSeason20242025!$E$3:$E$1315, $A25)</f>
        <v>35</v>
      </c>
      <c r="FR25">
        <f>SUMIFS(DataRegularSeason20242025!$AA$3:$AA$1315,DataRegularSeason20242025!$B$3:$B$1315, "&lt;=" &amp; FR$1, DataRegularSeason20242025!$D$3:$D$1315, $A25)+SUMIFS(DataRegularSeason20242025!$AB$3:$AB$1315,DataRegularSeason20242025!$B$3:$B$1315, "&lt;=" &amp; FR$1, DataRegularSeason20242025!$E$3:$E$1315, $A25)</f>
        <v>35</v>
      </c>
      <c r="FS25">
        <f>SUMIFS(DataRegularSeason20242025!$AA$3:$AA$1315,DataRegularSeason20242025!$B$3:$B$1315, "&lt;=" &amp; FS$1, DataRegularSeason20242025!$D$3:$D$1315, $A25)+SUMIFS(DataRegularSeason20242025!$AB$3:$AB$1315,DataRegularSeason20242025!$B$3:$B$1315, "&lt;=" &amp; FS$1, DataRegularSeason20242025!$E$3:$E$1315, $A25)</f>
        <v>35</v>
      </c>
      <c r="FT25">
        <f>SUMIFS(DataRegularSeason20242025!$AA$3:$AA$1315,DataRegularSeason20242025!$B$3:$B$1315, "&lt;=" &amp; FT$1, DataRegularSeason20242025!$D$3:$D$1315, $A25)+SUMIFS(DataRegularSeason20242025!$AB$3:$AB$1315,DataRegularSeason20242025!$B$3:$B$1315, "&lt;=" &amp; FT$1, DataRegularSeason20242025!$E$3:$E$1315, $A25)</f>
        <v>35</v>
      </c>
      <c r="FU25">
        <f>SUMIFS(DataRegularSeason20242025!$AA$3:$AA$1315,DataRegularSeason20242025!$B$3:$B$1315, "&lt;=" &amp; FU$1, DataRegularSeason20242025!$D$3:$D$1315, $A25)+SUMIFS(DataRegularSeason20242025!$AB$3:$AB$1315,DataRegularSeason20242025!$B$3:$B$1315, "&lt;=" &amp; FU$1, DataRegularSeason20242025!$E$3:$E$1315, $A25)</f>
        <v>35</v>
      </c>
      <c r="FV25">
        <f>SUMIFS(DataRegularSeason20242025!$AA$3:$AA$1315,DataRegularSeason20242025!$B$3:$B$1315, "&lt;=" &amp; FV$1, DataRegularSeason20242025!$D$3:$D$1315, $A25)+SUMIFS(DataRegularSeason20242025!$AB$3:$AB$1315,DataRegularSeason20242025!$B$3:$B$1315, "&lt;=" &amp; FV$1, DataRegularSeason20242025!$E$3:$E$1315, $A25)</f>
        <v>35</v>
      </c>
      <c r="FW25">
        <f>SUMIFS(DataRegularSeason20242025!$AA$3:$AA$1315,DataRegularSeason20242025!$B$3:$B$1315, "&lt;=" &amp; FW$1, DataRegularSeason20242025!$D$3:$D$1315, $A25)+SUMIFS(DataRegularSeason20242025!$AB$3:$AB$1315,DataRegularSeason20242025!$B$3:$B$1315, "&lt;=" &amp; FW$1, DataRegularSeason20242025!$E$3:$E$1315, $A25)</f>
        <v>35</v>
      </c>
      <c r="FX25">
        <f>SUMIFS(DataRegularSeason20242025!$AA$3:$AA$1315,DataRegularSeason20242025!$B$3:$B$1315, "&lt;=" &amp; FX$1, DataRegularSeason20242025!$D$3:$D$1315, $A25)+SUMIFS(DataRegularSeason20242025!$AB$3:$AB$1315,DataRegularSeason20242025!$B$3:$B$1315, "&lt;=" &amp; FX$1, DataRegularSeason20242025!$E$3:$E$1315, $A25)</f>
        <v>35</v>
      </c>
      <c r="FY25">
        <f>SUMIFS(DataRegularSeason20242025!$AA$3:$AA$1315,DataRegularSeason20242025!$B$3:$B$1315, "&lt;=" &amp; FY$1, DataRegularSeason20242025!$D$3:$D$1315, $A25)+SUMIFS(DataRegularSeason20242025!$AB$3:$AB$1315,DataRegularSeason20242025!$B$3:$B$1315, "&lt;=" &amp; FY$1, DataRegularSeason20242025!$E$3:$E$1315, $A25)</f>
        <v>35</v>
      </c>
      <c r="FZ25">
        <f>SUMIFS(DataRegularSeason20242025!$AA$3:$AA$1315,DataRegularSeason20242025!$B$3:$B$1315, "&lt;=" &amp; FZ$1, DataRegularSeason20242025!$D$3:$D$1315, $A25)+SUMIFS(DataRegularSeason20242025!$AB$3:$AB$1315,DataRegularSeason20242025!$B$3:$B$1315, "&lt;=" &amp; FZ$1, DataRegularSeason20242025!$E$3:$E$1315, $A25)</f>
        <v>35</v>
      </c>
      <c r="GA25">
        <f>SUMIFS(DataRegularSeason20242025!$AA$3:$AA$1315,DataRegularSeason20242025!$B$3:$B$1315, "&lt;=" &amp; GA$1, DataRegularSeason20242025!$D$3:$D$1315, $A25)+SUMIFS(DataRegularSeason20242025!$AB$3:$AB$1315,DataRegularSeason20242025!$B$3:$B$1315, "&lt;=" &amp; GA$1, DataRegularSeason20242025!$E$3:$E$1315, $A25)</f>
        <v>35</v>
      </c>
      <c r="GB25">
        <f>SUMIFS(DataRegularSeason20242025!$AA$3:$AA$1315,DataRegularSeason20242025!$B$3:$B$1315, "&lt;=" &amp; GB$1, DataRegularSeason20242025!$D$3:$D$1315, $A25)+SUMIFS(DataRegularSeason20242025!$AB$3:$AB$1315,DataRegularSeason20242025!$B$3:$B$1315, "&lt;=" &amp; GB$1, DataRegularSeason20242025!$E$3:$E$1315, $A25)</f>
        <v>35</v>
      </c>
      <c r="GC25">
        <f>SUMIFS(DataRegularSeason20242025!$AA$3:$AA$1315,DataRegularSeason20242025!$B$3:$B$1315, "&lt;=" &amp; GC$1, DataRegularSeason20242025!$D$3:$D$1315, $A25)+SUMIFS(DataRegularSeason20242025!$AB$3:$AB$1315,DataRegularSeason20242025!$B$3:$B$1315, "&lt;=" &amp; GC$1, DataRegularSeason20242025!$E$3:$E$1315, $A25)</f>
        <v>35</v>
      </c>
      <c r="GD25">
        <f>SUMIFS(DataRegularSeason20242025!$AA$3:$AA$1315,DataRegularSeason20242025!$B$3:$B$1315, "&lt;=" &amp; GD$1, DataRegularSeason20242025!$D$3:$D$1315, $A25)+SUMIFS(DataRegularSeason20242025!$AB$3:$AB$1315,DataRegularSeason20242025!$B$3:$B$1315, "&lt;=" &amp; GD$1, DataRegularSeason20242025!$E$3:$E$1315, $A25)</f>
        <v>35</v>
      </c>
      <c r="GE25">
        <f>SUMIFS(DataRegularSeason20242025!$AA$3:$AA$1315,DataRegularSeason20242025!$B$3:$B$1315, "&lt;=" &amp; GE$1, DataRegularSeason20242025!$D$3:$D$1315, $A25)+SUMIFS(DataRegularSeason20242025!$AB$3:$AB$1315,DataRegularSeason20242025!$B$3:$B$1315, "&lt;=" &amp; GE$1, DataRegularSeason20242025!$E$3:$E$1315, $A25)</f>
        <v>35</v>
      </c>
      <c r="GF25">
        <f>SUMIFS(DataRegularSeason20242025!$AA$3:$AA$1315,DataRegularSeason20242025!$B$3:$B$1315, "&lt;=" &amp; GF$1, DataRegularSeason20242025!$D$3:$D$1315, $A25)+SUMIFS(DataRegularSeason20242025!$AB$3:$AB$1315,DataRegularSeason20242025!$B$3:$B$1315, "&lt;=" &amp; GF$1, DataRegularSeason20242025!$E$3:$E$1315, $A25)</f>
        <v>35</v>
      </c>
      <c r="GG25">
        <f>SUMIFS(DataRegularSeason20242025!$AA$3:$AA$1315,DataRegularSeason20242025!$B$3:$B$1315, "&lt;=" &amp; GG$1, DataRegularSeason20242025!$D$3:$D$1315, $A25)+SUMIFS(DataRegularSeason20242025!$AB$3:$AB$1315,DataRegularSeason20242025!$B$3:$B$1315, "&lt;=" &amp; GG$1, DataRegularSeason20242025!$E$3:$E$1315, $A25)</f>
        <v>35</v>
      </c>
      <c r="GH25">
        <f>SUMIFS(DataRegularSeason20242025!$AA$3:$AA$1315,DataRegularSeason20242025!$B$3:$B$1315, "&lt;=" &amp; GH$1, DataRegularSeason20242025!$D$3:$D$1315, $A25)+SUMIFS(DataRegularSeason20242025!$AB$3:$AB$1315,DataRegularSeason20242025!$B$3:$B$1315, "&lt;=" &amp; GH$1, DataRegularSeason20242025!$E$3:$E$1315, $A25)</f>
        <v>35</v>
      </c>
      <c r="GI25">
        <f>SUMIFS(DataRegularSeason20242025!$AA$3:$AA$1315,DataRegularSeason20242025!$B$3:$B$1315, "&lt;=" &amp; GI$1, DataRegularSeason20242025!$D$3:$D$1315, $A25)+SUMIFS(DataRegularSeason20242025!$AB$3:$AB$1315,DataRegularSeason20242025!$B$3:$B$1315, "&lt;=" &amp; GI$1, DataRegularSeason20242025!$E$3:$E$1315, $A25)</f>
        <v>35</v>
      </c>
      <c r="GJ25">
        <f>SUMIFS(DataRegularSeason20242025!$AA$3:$AA$1315,DataRegularSeason20242025!$B$3:$B$1315, "&lt;=" &amp; GJ$1, DataRegularSeason20242025!$D$3:$D$1315, $A25)+SUMIFS(DataRegularSeason20242025!$AB$3:$AB$1315,DataRegularSeason20242025!$B$3:$B$1315, "&lt;=" &amp; GJ$1, DataRegularSeason20242025!$E$3:$E$1315, $A25)</f>
        <v>35</v>
      </c>
      <c r="GK25">
        <f>SUMIFS(DataRegularSeason20242025!$AA$3:$AA$1315,DataRegularSeason20242025!$B$3:$B$1315, "&lt;=" &amp; GK$1, DataRegularSeason20242025!$D$3:$D$1315, $A25)+SUMIFS(DataRegularSeason20242025!$AB$3:$AB$1315,DataRegularSeason20242025!$B$3:$B$1315, "&lt;=" &amp; GK$1, DataRegularSeason20242025!$E$3:$E$1315, $A25)</f>
        <v>35</v>
      </c>
      <c r="GL25">
        <f>SUMIFS(DataRegularSeason20242025!$AA$3:$AA$1315,DataRegularSeason20242025!$B$3:$B$1315, "&lt;=" &amp; GL$1, DataRegularSeason20242025!$D$3:$D$1315, $A25)+SUMIFS(DataRegularSeason20242025!$AB$3:$AB$1315,DataRegularSeason20242025!$B$3:$B$1315, "&lt;=" &amp; GL$1, DataRegularSeason20242025!$E$3:$E$1315, $A25)</f>
        <v>35</v>
      </c>
      <c r="GM25">
        <f>SUMIFS(DataRegularSeason20242025!$AA$3:$AA$1315,DataRegularSeason20242025!$B$3:$B$1315, "&lt;=" &amp; GM$1, DataRegularSeason20242025!$D$3:$D$1315, $A25)+SUMIFS(DataRegularSeason20242025!$AB$3:$AB$1315,DataRegularSeason20242025!$B$3:$B$1315, "&lt;=" &amp; GM$1, DataRegularSeason20242025!$E$3:$E$1315, $A25)</f>
        <v>35</v>
      </c>
      <c r="GN25">
        <f>SUMIFS(DataRegularSeason20242025!$AA$3:$AA$1315,DataRegularSeason20242025!$B$3:$B$1315, "&lt;=" &amp; GN$1, DataRegularSeason20242025!$D$3:$D$1315, $A25)+SUMIFS(DataRegularSeason20242025!$AB$3:$AB$1315,DataRegularSeason20242025!$B$3:$B$1315, "&lt;=" &amp; GN$1, DataRegularSeason20242025!$E$3:$E$1315, $A25)</f>
        <v>35</v>
      </c>
      <c r="GO25">
        <f>SUMIFS(DataRegularSeason20242025!$AA$3:$AA$1315,DataRegularSeason20242025!$B$3:$B$1315, "&lt;=" &amp; GO$1, DataRegularSeason20242025!$D$3:$D$1315, $A25)+SUMIFS(DataRegularSeason20242025!$AB$3:$AB$1315,DataRegularSeason20242025!$B$3:$B$1315, "&lt;=" &amp; GO$1, DataRegularSeason20242025!$E$3:$E$1315, $A25)</f>
        <v>35</v>
      </c>
      <c r="GP25">
        <f>SUMIFS(DataRegularSeason20242025!$AA$3:$AA$1315,DataRegularSeason20242025!$B$3:$B$1315, "&lt;=" &amp; GP$1, DataRegularSeason20242025!$D$3:$D$1315, $A25)+SUMIFS(DataRegularSeason20242025!$AB$3:$AB$1315,DataRegularSeason20242025!$B$3:$B$1315, "&lt;=" &amp; GP$1, DataRegularSeason20242025!$E$3:$E$1315, $A25)</f>
        <v>35</v>
      </c>
      <c r="GQ25">
        <f>SUMIFS(DataRegularSeason20242025!$AA$3:$AA$1315,DataRegularSeason20242025!$B$3:$B$1315, "&lt;=" &amp; GQ$1, DataRegularSeason20242025!$D$3:$D$1315, $A25)+SUMIFS(DataRegularSeason20242025!$AB$3:$AB$1315,DataRegularSeason20242025!$B$3:$B$1315, "&lt;=" &amp; GQ$1, DataRegularSeason20242025!$E$3:$E$1315, $A25)</f>
        <v>35</v>
      </c>
      <c r="GR25">
        <f>SUMIFS(DataRegularSeason20242025!$AA$3:$AA$1315,DataRegularSeason20242025!$B$3:$B$1315, "&lt;=" &amp; GR$1, DataRegularSeason20242025!$D$3:$D$1315, $A25)+SUMIFS(DataRegularSeason20242025!$AB$3:$AB$1315,DataRegularSeason20242025!$B$3:$B$1315, "&lt;=" &amp; GR$1, DataRegularSeason20242025!$E$3:$E$1315, $A25)</f>
        <v>35</v>
      </c>
      <c r="GS25">
        <f>SUMIFS(DataRegularSeason20242025!$AA$3:$AA$1315,DataRegularSeason20242025!$B$3:$B$1315, "&lt;=" &amp; GS$1, DataRegularSeason20242025!$D$3:$D$1315, $A25)+SUMIFS(DataRegularSeason20242025!$AB$3:$AB$1315,DataRegularSeason20242025!$B$3:$B$1315, "&lt;=" &amp; GS$1, DataRegularSeason20242025!$E$3:$E$1315, $A25)</f>
        <v>35</v>
      </c>
      <c r="GT25">
        <f>SUMIFS(DataRegularSeason20242025!$AA$3:$AA$1315,DataRegularSeason20242025!$B$3:$B$1315, "&lt;=" &amp; GT$1, DataRegularSeason20242025!$D$3:$D$1315, $A25)+SUMIFS(DataRegularSeason20242025!$AB$3:$AB$1315,DataRegularSeason20242025!$B$3:$B$1315, "&lt;=" &amp; GT$1, DataRegularSeason20242025!$E$3:$E$1315, $A25)</f>
        <v>35</v>
      </c>
      <c r="GU25">
        <f>SUMIFS(DataRegularSeason20242025!$AA$3:$AA$1315,DataRegularSeason20242025!$B$3:$B$1315, "&lt;=" &amp; GU$1, DataRegularSeason20242025!$D$3:$D$1315, $A25)+SUMIFS(DataRegularSeason20242025!$AB$3:$AB$1315,DataRegularSeason20242025!$B$3:$B$1315, "&lt;=" &amp; GU$1, DataRegularSeason20242025!$E$3:$E$1315, $A25)</f>
        <v>35</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65</v>
      </c>
      <c r="DQ26">
        <f>SUMIFS(DataRegularSeason20242025!$AA$3:$AA$1315,DataRegularSeason20242025!$B$3:$B$1315, "&lt;=" &amp; DQ$1, DataRegularSeason20242025!$D$3:$D$1315, $A26)+SUMIFS(DataRegularSeason20242025!$AB$3:$AB$1315,DataRegularSeason20242025!$B$3:$B$1315, "&lt;=" &amp; DQ$1, DataRegularSeason20242025!$E$3:$E$1315, $A26)</f>
        <v>65</v>
      </c>
      <c r="DR26">
        <f>SUMIFS(DataRegularSeason20242025!$AA$3:$AA$1315,DataRegularSeason20242025!$B$3:$B$1315, "&lt;=" &amp; DR$1, DataRegularSeason20242025!$D$3:$D$1315, $A26)+SUMIFS(DataRegularSeason20242025!$AB$3:$AB$1315,DataRegularSeason20242025!$B$3:$B$1315, "&lt;=" &amp; DR$1, DataRegularSeason20242025!$E$3:$E$1315, $A26)</f>
        <v>65</v>
      </c>
      <c r="DS26">
        <f>SUMIFS(DataRegularSeason20242025!$AA$3:$AA$1315,DataRegularSeason20242025!$B$3:$B$1315, "&lt;=" &amp; DS$1, DataRegularSeason20242025!$D$3:$D$1315, $A26)+SUMIFS(DataRegularSeason20242025!$AB$3:$AB$1315,DataRegularSeason20242025!$B$3:$B$1315, "&lt;=" &amp; DS$1, DataRegularSeason20242025!$E$3:$E$1315, $A26)</f>
        <v>65</v>
      </c>
      <c r="DT26">
        <f>SUMIFS(DataRegularSeason20242025!$AA$3:$AA$1315,DataRegularSeason20242025!$B$3:$B$1315, "&lt;=" &amp; DT$1, DataRegularSeason20242025!$D$3:$D$1315, $A26)+SUMIFS(DataRegularSeason20242025!$AB$3:$AB$1315,DataRegularSeason20242025!$B$3:$B$1315, "&lt;=" &amp; DT$1, DataRegularSeason20242025!$E$3:$E$1315, $A26)</f>
        <v>65</v>
      </c>
      <c r="DU26">
        <f>SUMIFS(DataRegularSeason20242025!$AA$3:$AA$1315,DataRegularSeason20242025!$B$3:$B$1315, "&lt;=" &amp; DU$1, DataRegularSeason20242025!$D$3:$D$1315, $A26)+SUMIFS(DataRegularSeason20242025!$AB$3:$AB$1315,DataRegularSeason20242025!$B$3:$B$1315, "&lt;=" &amp; DU$1, DataRegularSeason20242025!$E$3:$E$1315, $A26)</f>
        <v>65</v>
      </c>
      <c r="DV26">
        <f>SUMIFS(DataRegularSeason20242025!$AA$3:$AA$1315,DataRegularSeason20242025!$B$3:$B$1315, "&lt;=" &amp; DV$1, DataRegularSeason20242025!$D$3:$D$1315, $A26)+SUMIFS(DataRegularSeason20242025!$AB$3:$AB$1315,DataRegularSeason20242025!$B$3:$B$1315, "&lt;=" &amp; DV$1, DataRegularSeason20242025!$E$3:$E$1315, $A26)</f>
        <v>65</v>
      </c>
      <c r="DW26">
        <f>SUMIFS(DataRegularSeason20242025!$AA$3:$AA$1315,DataRegularSeason20242025!$B$3:$B$1315, "&lt;=" &amp; DW$1, DataRegularSeason20242025!$D$3:$D$1315, $A26)+SUMIFS(DataRegularSeason20242025!$AB$3:$AB$1315,DataRegularSeason20242025!$B$3:$B$1315, "&lt;=" &amp; DW$1, DataRegularSeason20242025!$E$3:$E$1315, $A26)</f>
        <v>65</v>
      </c>
      <c r="DX26">
        <f>SUMIFS(DataRegularSeason20242025!$AA$3:$AA$1315,DataRegularSeason20242025!$B$3:$B$1315, "&lt;=" &amp; DX$1, DataRegularSeason20242025!$D$3:$D$1315, $A26)+SUMIFS(DataRegularSeason20242025!$AB$3:$AB$1315,DataRegularSeason20242025!$B$3:$B$1315, "&lt;=" &amp; DX$1, DataRegularSeason20242025!$E$3:$E$1315, $A26)</f>
        <v>65</v>
      </c>
      <c r="DY26">
        <f>SUMIFS(DataRegularSeason20242025!$AA$3:$AA$1315,DataRegularSeason20242025!$B$3:$B$1315, "&lt;=" &amp; DY$1, DataRegularSeason20242025!$D$3:$D$1315, $A26)+SUMIFS(DataRegularSeason20242025!$AB$3:$AB$1315,DataRegularSeason20242025!$B$3:$B$1315, "&lt;=" &amp; DY$1, DataRegularSeason20242025!$E$3:$E$1315, $A26)</f>
        <v>65</v>
      </c>
      <c r="DZ26">
        <f>SUMIFS(DataRegularSeason20242025!$AA$3:$AA$1315,DataRegularSeason20242025!$B$3:$B$1315, "&lt;=" &amp; DZ$1, DataRegularSeason20242025!$D$3:$D$1315, $A26)+SUMIFS(DataRegularSeason20242025!$AB$3:$AB$1315,DataRegularSeason20242025!$B$3:$B$1315, "&lt;=" &amp; DZ$1, DataRegularSeason20242025!$E$3:$E$1315, $A26)</f>
        <v>65</v>
      </c>
      <c r="EA26">
        <f>SUMIFS(DataRegularSeason20242025!$AA$3:$AA$1315,DataRegularSeason20242025!$B$3:$B$1315, "&lt;=" &amp; EA$1, DataRegularSeason20242025!$D$3:$D$1315, $A26)+SUMIFS(DataRegularSeason20242025!$AB$3:$AB$1315,DataRegularSeason20242025!$B$3:$B$1315, "&lt;=" &amp; EA$1, DataRegularSeason20242025!$E$3:$E$1315, $A26)</f>
        <v>65</v>
      </c>
      <c r="EB26">
        <f>SUMIFS(DataRegularSeason20242025!$AA$3:$AA$1315,DataRegularSeason20242025!$B$3:$B$1315, "&lt;=" &amp; EB$1, DataRegularSeason20242025!$D$3:$D$1315, $A26)+SUMIFS(DataRegularSeason20242025!$AB$3:$AB$1315,DataRegularSeason20242025!$B$3:$B$1315, "&lt;=" &amp; EB$1, DataRegularSeason20242025!$E$3:$E$1315, $A26)</f>
        <v>65</v>
      </c>
      <c r="EC26">
        <f>SUMIFS(DataRegularSeason20242025!$AA$3:$AA$1315,DataRegularSeason20242025!$B$3:$B$1315, "&lt;=" &amp; EC$1, DataRegularSeason20242025!$D$3:$D$1315, $A26)+SUMIFS(DataRegularSeason20242025!$AB$3:$AB$1315,DataRegularSeason20242025!$B$3:$B$1315, "&lt;=" &amp; EC$1, DataRegularSeason20242025!$E$3:$E$1315, $A26)</f>
        <v>65</v>
      </c>
      <c r="ED26">
        <f>SUMIFS(DataRegularSeason20242025!$AA$3:$AA$1315,DataRegularSeason20242025!$B$3:$B$1315, "&lt;=" &amp; ED$1, DataRegularSeason20242025!$D$3:$D$1315, $A26)+SUMIFS(DataRegularSeason20242025!$AB$3:$AB$1315,DataRegularSeason20242025!$B$3:$B$1315, "&lt;=" &amp; ED$1, DataRegularSeason20242025!$E$3:$E$1315, $A26)</f>
        <v>65</v>
      </c>
      <c r="EE26">
        <f>SUMIFS(DataRegularSeason20242025!$AA$3:$AA$1315,DataRegularSeason20242025!$B$3:$B$1315, "&lt;=" &amp; EE$1, DataRegularSeason20242025!$D$3:$D$1315, $A26)+SUMIFS(DataRegularSeason20242025!$AB$3:$AB$1315,DataRegularSeason20242025!$B$3:$B$1315, "&lt;=" &amp; EE$1, DataRegularSeason20242025!$E$3:$E$1315, $A26)</f>
        <v>65</v>
      </c>
      <c r="EF26">
        <f>SUMIFS(DataRegularSeason20242025!$AA$3:$AA$1315,DataRegularSeason20242025!$B$3:$B$1315, "&lt;=" &amp; EF$1, DataRegularSeason20242025!$D$3:$D$1315, $A26)+SUMIFS(DataRegularSeason20242025!$AB$3:$AB$1315,DataRegularSeason20242025!$B$3:$B$1315, "&lt;=" &amp; EF$1, DataRegularSeason20242025!$E$3:$E$1315, $A26)</f>
        <v>65</v>
      </c>
      <c r="EG26">
        <f>SUMIFS(DataRegularSeason20242025!$AA$3:$AA$1315,DataRegularSeason20242025!$B$3:$B$1315, "&lt;=" &amp; EG$1, DataRegularSeason20242025!$D$3:$D$1315, $A26)+SUMIFS(DataRegularSeason20242025!$AB$3:$AB$1315,DataRegularSeason20242025!$B$3:$B$1315, "&lt;=" &amp; EG$1, DataRegularSeason20242025!$E$3:$E$1315, $A26)</f>
        <v>65</v>
      </c>
      <c r="EH26">
        <f>SUMIFS(DataRegularSeason20242025!$AA$3:$AA$1315,DataRegularSeason20242025!$B$3:$B$1315, "&lt;=" &amp; EH$1, DataRegularSeason20242025!$D$3:$D$1315, $A26)+SUMIFS(DataRegularSeason20242025!$AB$3:$AB$1315,DataRegularSeason20242025!$B$3:$B$1315, "&lt;=" &amp; EH$1, DataRegularSeason20242025!$E$3:$E$1315, $A26)</f>
        <v>65</v>
      </c>
      <c r="EI26">
        <f>SUMIFS(DataRegularSeason20242025!$AA$3:$AA$1315,DataRegularSeason20242025!$B$3:$B$1315, "&lt;=" &amp; EI$1, DataRegularSeason20242025!$D$3:$D$1315, $A26)+SUMIFS(DataRegularSeason20242025!$AB$3:$AB$1315,DataRegularSeason20242025!$B$3:$B$1315, "&lt;=" &amp; EI$1, DataRegularSeason20242025!$E$3:$E$1315, $A26)</f>
        <v>65</v>
      </c>
      <c r="EJ26">
        <f>SUMIFS(DataRegularSeason20242025!$AA$3:$AA$1315,DataRegularSeason20242025!$B$3:$B$1315, "&lt;=" &amp; EJ$1, DataRegularSeason20242025!$D$3:$D$1315, $A26)+SUMIFS(DataRegularSeason20242025!$AB$3:$AB$1315,DataRegularSeason20242025!$B$3:$B$1315, "&lt;=" &amp; EJ$1, DataRegularSeason20242025!$E$3:$E$1315, $A26)</f>
        <v>65</v>
      </c>
      <c r="EK26">
        <f>SUMIFS(DataRegularSeason20242025!$AA$3:$AA$1315,DataRegularSeason20242025!$B$3:$B$1315, "&lt;=" &amp; EK$1, DataRegularSeason20242025!$D$3:$D$1315, $A26)+SUMIFS(DataRegularSeason20242025!$AB$3:$AB$1315,DataRegularSeason20242025!$B$3:$B$1315, "&lt;=" &amp; EK$1, DataRegularSeason20242025!$E$3:$E$1315, $A26)</f>
        <v>65</v>
      </c>
      <c r="EL26">
        <f>SUMIFS(DataRegularSeason20242025!$AA$3:$AA$1315,DataRegularSeason20242025!$B$3:$B$1315, "&lt;=" &amp; EL$1, DataRegularSeason20242025!$D$3:$D$1315, $A26)+SUMIFS(DataRegularSeason20242025!$AB$3:$AB$1315,DataRegularSeason20242025!$B$3:$B$1315, "&lt;=" &amp; EL$1, DataRegularSeason20242025!$E$3:$E$1315, $A26)</f>
        <v>65</v>
      </c>
      <c r="EM26">
        <f>SUMIFS(DataRegularSeason20242025!$AA$3:$AA$1315,DataRegularSeason20242025!$B$3:$B$1315, "&lt;=" &amp; EM$1, DataRegularSeason20242025!$D$3:$D$1315, $A26)+SUMIFS(DataRegularSeason20242025!$AB$3:$AB$1315,DataRegularSeason20242025!$B$3:$B$1315, "&lt;=" &amp; EM$1, DataRegularSeason20242025!$E$3:$E$1315, $A26)</f>
        <v>65</v>
      </c>
      <c r="EN26">
        <f>SUMIFS(DataRegularSeason20242025!$AA$3:$AA$1315,DataRegularSeason20242025!$B$3:$B$1315, "&lt;=" &amp; EN$1, DataRegularSeason20242025!$D$3:$D$1315, $A26)+SUMIFS(DataRegularSeason20242025!$AB$3:$AB$1315,DataRegularSeason20242025!$B$3:$B$1315, "&lt;=" &amp; EN$1, DataRegularSeason20242025!$E$3:$E$1315, $A26)</f>
        <v>65</v>
      </c>
      <c r="EO26">
        <f>SUMIFS(DataRegularSeason20242025!$AA$3:$AA$1315,DataRegularSeason20242025!$B$3:$B$1315, "&lt;=" &amp; EO$1, DataRegularSeason20242025!$D$3:$D$1315, $A26)+SUMIFS(DataRegularSeason20242025!$AB$3:$AB$1315,DataRegularSeason20242025!$B$3:$B$1315, "&lt;=" &amp; EO$1, DataRegularSeason20242025!$E$3:$E$1315, $A26)</f>
        <v>65</v>
      </c>
      <c r="EP26">
        <f>SUMIFS(DataRegularSeason20242025!$AA$3:$AA$1315,DataRegularSeason20242025!$B$3:$B$1315, "&lt;=" &amp; EP$1, DataRegularSeason20242025!$D$3:$D$1315, $A26)+SUMIFS(DataRegularSeason20242025!$AB$3:$AB$1315,DataRegularSeason20242025!$B$3:$B$1315, "&lt;=" &amp; EP$1, DataRegularSeason20242025!$E$3:$E$1315, $A26)</f>
        <v>65</v>
      </c>
      <c r="EQ26">
        <f>SUMIFS(DataRegularSeason20242025!$AA$3:$AA$1315,DataRegularSeason20242025!$B$3:$B$1315, "&lt;=" &amp; EQ$1, DataRegularSeason20242025!$D$3:$D$1315, $A26)+SUMIFS(DataRegularSeason20242025!$AB$3:$AB$1315,DataRegularSeason20242025!$B$3:$B$1315, "&lt;=" &amp; EQ$1, DataRegularSeason20242025!$E$3:$E$1315, $A26)</f>
        <v>65</v>
      </c>
      <c r="ER26">
        <f>SUMIFS(DataRegularSeason20242025!$AA$3:$AA$1315,DataRegularSeason20242025!$B$3:$B$1315, "&lt;=" &amp; ER$1, DataRegularSeason20242025!$D$3:$D$1315, $A26)+SUMIFS(DataRegularSeason20242025!$AB$3:$AB$1315,DataRegularSeason20242025!$B$3:$B$1315, "&lt;=" &amp; ER$1, DataRegularSeason20242025!$E$3:$E$1315, $A26)</f>
        <v>65</v>
      </c>
      <c r="ES26">
        <f>SUMIFS(DataRegularSeason20242025!$AA$3:$AA$1315,DataRegularSeason20242025!$B$3:$B$1315, "&lt;=" &amp; ES$1, DataRegularSeason20242025!$D$3:$D$1315, $A26)+SUMIFS(DataRegularSeason20242025!$AB$3:$AB$1315,DataRegularSeason20242025!$B$3:$B$1315, "&lt;=" &amp; ES$1, DataRegularSeason20242025!$E$3:$E$1315, $A26)</f>
        <v>65</v>
      </c>
      <c r="ET26">
        <f>SUMIFS(DataRegularSeason20242025!$AA$3:$AA$1315,DataRegularSeason20242025!$B$3:$B$1315, "&lt;=" &amp; ET$1, DataRegularSeason20242025!$D$3:$D$1315, $A26)+SUMIFS(DataRegularSeason20242025!$AB$3:$AB$1315,DataRegularSeason20242025!$B$3:$B$1315, "&lt;=" &amp; ET$1, DataRegularSeason20242025!$E$3:$E$1315, $A26)</f>
        <v>65</v>
      </c>
      <c r="EU26">
        <f>SUMIFS(DataRegularSeason20242025!$AA$3:$AA$1315,DataRegularSeason20242025!$B$3:$B$1315, "&lt;=" &amp; EU$1, DataRegularSeason20242025!$D$3:$D$1315, $A26)+SUMIFS(DataRegularSeason20242025!$AB$3:$AB$1315,DataRegularSeason20242025!$B$3:$B$1315, "&lt;=" &amp; EU$1, DataRegularSeason20242025!$E$3:$E$1315, $A26)</f>
        <v>65</v>
      </c>
      <c r="EV26">
        <f>SUMIFS(DataRegularSeason20242025!$AA$3:$AA$1315,DataRegularSeason20242025!$B$3:$B$1315, "&lt;=" &amp; EV$1, DataRegularSeason20242025!$D$3:$D$1315, $A26)+SUMIFS(DataRegularSeason20242025!$AB$3:$AB$1315,DataRegularSeason20242025!$B$3:$B$1315, "&lt;=" &amp; EV$1, DataRegularSeason20242025!$E$3:$E$1315, $A26)</f>
        <v>65</v>
      </c>
      <c r="EW26">
        <f>SUMIFS(DataRegularSeason20242025!$AA$3:$AA$1315,DataRegularSeason20242025!$B$3:$B$1315, "&lt;=" &amp; EW$1, DataRegularSeason20242025!$D$3:$D$1315, $A26)+SUMIFS(DataRegularSeason20242025!$AB$3:$AB$1315,DataRegularSeason20242025!$B$3:$B$1315, "&lt;=" &amp; EW$1, DataRegularSeason20242025!$E$3:$E$1315, $A26)</f>
        <v>65</v>
      </c>
      <c r="EX26">
        <f>SUMIFS(DataRegularSeason20242025!$AA$3:$AA$1315,DataRegularSeason20242025!$B$3:$B$1315, "&lt;=" &amp; EX$1, DataRegularSeason20242025!$D$3:$D$1315, $A26)+SUMIFS(DataRegularSeason20242025!$AB$3:$AB$1315,DataRegularSeason20242025!$B$3:$B$1315, "&lt;=" &amp; EX$1, DataRegularSeason20242025!$E$3:$E$1315, $A26)</f>
        <v>65</v>
      </c>
      <c r="EY26">
        <f>SUMIFS(DataRegularSeason20242025!$AA$3:$AA$1315,DataRegularSeason20242025!$B$3:$B$1315, "&lt;=" &amp; EY$1, DataRegularSeason20242025!$D$3:$D$1315, $A26)+SUMIFS(DataRegularSeason20242025!$AB$3:$AB$1315,DataRegularSeason20242025!$B$3:$B$1315, "&lt;=" &amp; EY$1, DataRegularSeason20242025!$E$3:$E$1315, $A26)</f>
        <v>65</v>
      </c>
      <c r="EZ26">
        <f>SUMIFS(DataRegularSeason20242025!$AA$3:$AA$1315,DataRegularSeason20242025!$B$3:$B$1315, "&lt;=" &amp; EZ$1, DataRegularSeason20242025!$D$3:$D$1315, $A26)+SUMIFS(DataRegularSeason20242025!$AB$3:$AB$1315,DataRegularSeason20242025!$B$3:$B$1315, "&lt;=" &amp; EZ$1, DataRegularSeason20242025!$E$3:$E$1315, $A26)</f>
        <v>65</v>
      </c>
      <c r="FA26">
        <f>SUMIFS(DataRegularSeason20242025!$AA$3:$AA$1315,DataRegularSeason20242025!$B$3:$B$1315, "&lt;=" &amp; FA$1, DataRegularSeason20242025!$D$3:$D$1315, $A26)+SUMIFS(DataRegularSeason20242025!$AB$3:$AB$1315,DataRegularSeason20242025!$B$3:$B$1315, "&lt;=" &amp; FA$1, DataRegularSeason20242025!$E$3:$E$1315, $A26)</f>
        <v>65</v>
      </c>
      <c r="FB26">
        <f>SUMIFS(DataRegularSeason20242025!$AA$3:$AA$1315,DataRegularSeason20242025!$B$3:$B$1315, "&lt;=" &amp; FB$1, DataRegularSeason20242025!$D$3:$D$1315, $A26)+SUMIFS(DataRegularSeason20242025!$AB$3:$AB$1315,DataRegularSeason20242025!$B$3:$B$1315, "&lt;=" &amp; FB$1, DataRegularSeason20242025!$E$3:$E$1315, $A26)</f>
        <v>65</v>
      </c>
      <c r="FC26">
        <f>SUMIFS(DataRegularSeason20242025!$AA$3:$AA$1315,DataRegularSeason20242025!$B$3:$B$1315, "&lt;=" &amp; FC$1, DataRegularSeason20242025!$D$3:$D$1315, $A26)+SUMIFS(DataRegularSeason20242025!$AB$3:$AB$1315,DataRegularSeason20242025!$B$3:$B$1315, "&lt;=" &amp; FC$1, DataRegularSeason20242025!$E$3:$E$1315, $A26)</f>
        <v>65</v>
      </c>
      <c r="FD26">
        <f>SUMIFS(DataRegularSeason20242025!$AA$3:$AA$1315,DataRegularSeason20242025!$B$3:$B$1315, "&lt;=" &amp; FD$1, DataRegularSeason20242025!$D$3:$D$1315, $A26)+SUMIFS(DataRegularSeason20242025!$AB$3:$AB$1315,DataRegularSeason20242025!$B$3:$B$1315, "&lt;=" &amp; FD$1, DataRegularSeason20242025!$E$3:$E$1315, $A26)</f>
        <v>65</v>
      </c>
      <c r="FE26">
        <f>SUMIFS(DataRegularSeason20242025!$AA$3:$AA$1315,DataRegularSeason20242025!$B$3:$B$1315, "&lt;=" &amp; FE$1, DataRegularSeason20242025!$D$3:$D$1315, $A26)+SUMIFS(DataRegularSeason20242025!$AB$3:$AB$1315,DataRegularSeason20242025!$B$3:$B$1315, "&lt;=" &amp; FE$1, DataRegularSeason20242025!$E$3:$E$1315, $A26)</f>
        <v>65</v>
      </c>
      <c r="FF26">
        <f>SUMIFS(DataRegularSeason20242025!$AA$3:$AA$1315,DataRegularSeason20242025!$B$3:$B$1315, "&lt;=" &amp; FF$1, DataRegularSeason20242025!$D$3:$D$1315, $A26)+SUMIFS(DataRegularSeason20242025!$AB$3:$AB$1315,DataRegularSeason20242025!$B$3:$B$1315, "&lt;=" &amp; FF$1, DataRegularSeason20242025!$E$3:$E$1315, $A26)</f>
        <v>65</v>
      </c>
      <c r="FG26">
        <f>SUMIFS(DataRegularSeason20242025!$AA$3:$AA$1315,DataRegularSeason20242025!$B$3:$B$1315, "&lt;=" &amp; FG$1, DataRegularSeason20242025!$D$3:$D$1315, $A26)+SUMIFS(DataRegularSeason20242025!$AB$3:$AB$1315,DataRegularSeason20242025!$B$3:$B$1315, "&lt;=" &amp; FG$1, DataRegularSeason20242025!$E$3:$E$1315, $A26)</f>
        <v>65</v>
      </c>
      <c r="FH26">
        <f>SUMIFS(DataRegularSeason20242025!$AA$3:$AA$1315,DataRegularSeason20242025!$B$3:$B$1315, "&lt;=" &amp; FH$1, DataRegularSeason20242025!$D$3:$D$1315, $A26)+SUMIFS(DataRegularSeason20242025!$AB$3:$AB$1315,DataRegularSeason20242025!$B$3:$B$1315, "&lt;=" &amp; FH$1, DataRegularSeason20242025!$E$3:$E$1315, $A26)</f>
        <v>65</v>
      </c>
      <c r="FI26">
        <f>SUMIFS(DataRegularSeason20242025!$AA$3:$AA$1315,DataRegularSeason20242025!$B$3:$B$1315, "&lt;=" &amp; FI$1, DataRegularSeason20242025!$D$3:$D$1315, $A26)+SUMIFS(DataRegularSeason20242025!$AB$3:$AB$1315,DataRegularSeason20242025!$B$3:$B$1315, "&lt;=" &amp; FI$1, DataRegularSeason20242025!$E$3:$E$1315, $A26)</f>
        <v>65</v>
      </c>
      <c r="FJ26">
        <f>SUMIFS(DataRegularSeason20242025!$AA$3:$AA$1315,DataRegularSeason20242025!$B$3:$B$1315, "&lt;=" &amp; FJ$1, DataRegularSeason20242025!$D$3:$D$1315, $A26)+SUMIFS(DataRegularSeason20242025!$AB$3:$AB$1315,DataRegularSeason20242025!$B$3:$B$1315, "&lt;=" &amp; FJ$1, DataRegularSeason20242025!$E$3:$E$1315, $A26)</f>
        <v>65</v>
      </c>
      <c r="FK26">
        <f>SUMIFS(DataRegularSeason20242025!$AA$3:$AA$1315,DataRegularSeason20242025!$B$3:$B$1315, "&lt;=" &amp; FK$1, DataRegularSeason20242025!$D$3:$D$1315, $A26)+SUMIFS(DataRegularSeason20242025!$AB$3:$AB$1315,DataRegularSeason20242025!$B$3:$B$1315, "&lt;=" &amp; FK$1, DataRegularSeason20242025!$E$3:$E$1315, $A26)</f>
        <v>65</v>
      </c>
      <c r="FL26">
        <f>SUMIFS(DataRegularSeason20242025!$AA$3:$AA$1315,DataRegularSeason20242025!$B$3:$B$1315, "&lt;=" &amp; FL$1, DataRegularSeason20242025!$D$3:$D$1315, $A26)+SUMIFS(DataRegularSeason20242025!$AB$3:$AB$1315,DataRegularSeason20242025!$B$3:$B$1315, "&lt;=" &amp; FL$1, DataRegularSeason20242025!$E$3:$E$1315, $A26)</f>
        <v>65</v>
      </c>
      <c r="FM26">
        <f>SUMIFS(DataRegularSeason20242025!$AA$3:$AA$1315,DataRegularSeason20242025!$B$3:$B$1315, "&lt;=" &amp; FM$1, DataRegularSeason20242025!$D$3:$D$1315, $A26)+SUMIFS(DataRegularSeason20242025!$AB$3:$AB$1315,DataRegularSeason20242025!$B$3:$B$1315, "&lt;=" &amp; FM$1, DataRegularSeason20242025!$E$3:$E$1315, $A26)</f>
        <v>65</v>
      </c>
      <c r="FN26">
        <f>SUMIFS(DataRegularSeason20242025!$AA$3:$AA$1315,DataRegularSeason20242025!$B$3:$B$1315, "&lt;=" &amp; FN$1, DataRegularSeason20242025!$D$3:$D$1315, $A26)+SUMIFS(DataRegularSeason20242025!$AB$3:$AB$1315,DataRegularSeason20242025!$B$3:$B$1315, "&lt;=" &amp; FN$1, DataRegularSeason20242025!$E$3:$E$1315, $A26)</f>
        <v>65</v>
      </c>
      <c r="FO26">
        <f>SUMIFS(DataRegularSeason20242025!$AA$3:$AA$1315,DataRegularSeason20242025!$B$3:$B$1315, "&lt;=" &amp; FO$1, DataRegularSeason20242025!$D$3:$D$1315, $A26)+SUMIFS(DataRegularSeason20242025!$AB$3:$AB$1315,DataRegularSeason20242025!$B$3:$B$1315, "&lt;=" &amp; FO$1, DataRegularSeason20242025!$E$3:$E$1315, $A26)</f>
        <v>65</v>
      </c>
      <c r="FP26">
        <f>SUMIFS(DataRegularSeason20242025!$AA$3:$AA$1315,DataRegularSeason20242025!$B$3:$B$1315, "&lt;=" &amp; FP$1, DataRegularSeason20242025!$D$3:$D$1315, $A26)+SUMIFS(DataRegularSeason20242025!$AB$3:$AB$1315,DataRegularSeason20242025!$B$3:$B$1315, "&lt;=" &amp; FP$1, DataRegularSeason20242025!$E$3:$E$1315, $A26)</f>
        <v>65</v>
      </c>
      <c r="FQ26">
        <f>SUMIFS(DataRegularSeason20242025!$AA$3:$AA$1315,DataRegularSeason20242025!$B$3:$B$1315, "&lt;=" &amp; FQ$1, DataRegularSeason20242025!$D$3:$D$1315, $A26)+SUMIFS(DataRegularSeason20242025!$AB$3:$AB$1315,DataRegularSeason20242025!$B$3:$B$1315, "&lt;=" &amp; FQ$1, DataRegularSeason20242025!$E$3:$E$1315, $A26)</f>
        <v>65</v>
      </c>
      <c r="FR26">
        <f>SUMIFS(DataRegularSeason20242025!$AA$3:$AA$1315,DataRegularSeason20242025!$B$3:$B$1315, "&lt;=" &amp; FR$1, DataRegularSeason20242025!$D$3:$D$1315, $A26)+SUMIFS(DataRegularSeason20242025!$AB$3:$AB$1315,DataRegularSeason20242025!$B$3:$B$1315, "&lt;=" &amp; FR$1, DataRegularSeason20242025!$E$3:$E$1315, $A26)</f>
        <v>65</v>
      </c>
      <c r="FS26">
        <f>SUMIFS(DataRegularSeason20242025!$AA$3:$AA$1315,DataRegularSeason20242025!$B$3:$B$1315, "&lt;=" &amp; FS$1, DataRegularSeason20242025!$D$3:$D$1315, $A26)+SUMIFS(DataRegularSeason20242025!$AB$3:$AB$1315,DataRegularSeason20242025!$B$3:$B$1315, "&lt;=" &amp; FS$1, DataRegularSeason20242025!$E$3:$E$1315, $A26)</f>
        <v>65</v>
      </c>
      <c r="FT26">
        <f>SUMIFS(DataRegularSeason20242025!$AA$3:$AA$1315,DataRegularSeason20242025!$B$3:$B$1315, "&lt;=" &amp; FT$1, DataRegularSeason20242025!$D$3:$D$1315, $A26)+SUMIFS(DataRegularSeason20242025!$AB$3:$AB$1315,DataRegularSeason20242025!$B$3:$B$1315, "&lt;=" &amp; FT$1, DataRegularSeason20242025!$E$3:$E$1315, $A26)</f>
        <v>65</v>
      </c>
      <c r="FU26">
        <f>SUMIFS(DataRegularSeason20242025!$AA$3:$AA$1315,DataRegularSeason20242025!$B$3:$B$1315, "&lt;=" &amp; FU$1, DataRegularSeason20242025!$D$3:$D$1315, $A26)+SUMIFS(DataRegularSeason20242025!$AB$3:$AB$1315,DataRegularSeason20242025!$B$3:$B$1315, "&lt;=" &amp; FU$1, DataRegularSeason20242025!$E$3:$E$1315, $A26)</f>
        <v>65</v>
      </c>
      <c r="FV26">
        <f>SUMIFS(DataRegularSeason20242025!$AA$3:$AA$1315,DataRegularSeason20242025!$B$3:$B$1315, "&lt;=" &amp; FV$1, DataRegularSeason20242025!$D$3:$D$1315, $A26)+SUMIFS(DataRegularSeason20242025!$AB$3:$AB$1315,DataRegularSeason20242025!$B$3:$B$1315, "&lt;=" &amp; FV$1, DataRegularSeason20242025!$E$3:$E$1315, $A26)</f>
        <v>65</v>
      </c>
      <c r="FW26">
        <f>SUMIFS(DataRegularSeason20242025!$AA$3:$AA$1315,DataRegularSeason20242025!$B$3:$B$1315, "&lt;=" &amp; FW$1, DataRegularSeason20242025!$D$3:$D$1315, $A26)+SUMIFS(DataRegularSeason20242025!$AB$3:$AB$1315,DataRegularSeason20242025!$B$3:$B$1315, "&lt;=" &amp; FW$1, DataRegularSeason20242025!$E$3:$E$1315, $A26)</f>
        <v>65</v>
      </c>
      <c r="FX26">
        <f>SUMIFS(DataRegularSeason20242025!$AA$3:$AA$1315,DataRegularSeason20242025!$B$3:$B$1315, "&lt;=" &amp; FX$1, DataRegularSeason20242025!$D$3:$D$1315, $A26)+SUMIFS(DataRegularSeason20242025!$AB$3:$AB$1315,DataRegularSeason20242025!$B$3:$B$1315, "&lt;=" &amp; FX$1, DataRegularSeason20242025!$E$3:$E$1315, $A26)</f>
        <v>65</v>
      </c>
      <c r="FY26">
        <f>SUMIFS(DataRegularSeason20242025!$AA$3:$AA$1315,DataRegularSeason20242025!$B$3:$B$1315, "&lt;=" &amp; FY$1, DataRegularSeason20242025!$D$3:$D$1315, $A26)+SUMIFS(DataRegularSeason20242025!$AB$3:$AB$1315,DataRegularSeason20242025!$B$3:$B$1315, "&lt;=" &amp; FY$1, DataRegularSeason20242025!$E$3:$E$1315, $A26)</f>
        <v>65</v>
      </c>
      <c r="FZ26">
        <f>SUMIFS(DataRegularSeason20242025!$AA$3:$AA$1315,DataRegularSeason20242025!$B$3:$B$1315, "&lt;=" &amp; FZ$1, DataRegularSeason20242025!$D$3:$D$1315, $A26)+SUMIFS(DataRegularSeason20242025!$AB$3:$AB$1315,DataRegularSeason20242025!$B$3:$B$1315, "&lt;=" &amp; FZ$1, DataRegularSeason20242025!$E$3:$E$1315, $A26)</f>
        <v>65</v>
      </c>
      <c r="GA26">
        <f>SUMIFS(DataRegularSeason20242025!$AA$3:$AA$1315,DataRegularSeason20242025!$B$3:$B$1315, "&lt;=" &amp; GA$1, DataRegularSeason20242025!$D$3:$D$1315, $A26)+SUMIFS(DataRegularSeason20242025!$AB$3:$AB$1315,DataRegularSeason20242025!$B$3:$B$1315, "&lt;=" &amp; GA$1, DataRegularSeason20242025!$E$3:$E$1315, $A26)</f>
        <v>65</v>
      </c>
      <c r="GB26">
        <f>SUMIFS(DataRegularSeason20242025!$AA$3:$AA$1315,DataRegularSeason20242025!$B$3:$B$1315, "&lt;=" &amp; GB$1, DataRegularSeason20242025!$D$3:$D$1315, $A26)+SUMIFS(DataRegularSeason20242025!$AB$3:$AB$1315,DataRegularSeason20242025!$B$3:$B$1315, "&lt;=" &amp; GB$1, DataRegularSeason20242025!$E$3:$E$1315, $A26)</f>
        <v>65</v>
      </c>
      <c r="GC26">
        <f>SUMIFS(DataRegularSeason20242025!$AA$3:$AA$1315,DataRegularSeason20242025!$B$3:$B$1315, "&lt;=" &amp; GC$1, DataRegularSeason20242025!$D$3:$D$1315, $A26)+SUMIFS(DataRegularSeason20242025!$AB$3:$AB$1315,DataRegularSeason20242025!$B$3:$B$1315, "&lt;=" &amp; GC$1, DataRegularSeason20242025!$E$3:$E$1315, $A26)</f>
        <v>65</v>
      </c>
      <c r="GD26">
        <f>SUMIFS(DataRegularSeason20242025!$AA$3:$AA$1315,DataRegularSeason20242025!$B$3:$B$1315, "&lt;=" &amp; GD$1, DataRegularSeason20242025!$D$3:$D$1315, $A26)+SUMIFS(DataRegularSeason20242025!$AB$3:$AB$1315,DataRegularSeason20242025!$B$3:$B$1315, "&lt;=" &amp; GD$1, DataRegularSeason20242025!$E$3:$E$1315, $A26)</f>
        <v>65</v>
      </c>
      <c r="GE26">
        <f>SUMIFS(DataRegularSeason20242025!$AA$3:$AA$1315,DataRegularSeason20242025!$B$3:$B$1315, "&lt;=" &amp; GE$1, DataRegularSeason20242025!$D$3:$D$1315, $A26)+SUMIFS(DataRegularSeason20242025!$AB$3:$AB$1315,DataRegularSeason20242025!$B$3:$B$1315, "&lt;=" &amp; GE$1, DataRegularSeason20242025!$E$3:$E$1315, $A26)</f>
        <v>65</v>
      </c>
      <c r="GF26">
        <f>SUMIFS(DataRegularSeason20242025!$AA$3:$AA$1315,DataRegularSeason20242025!$B$3:$B$1315, "&lt;=" &amp; GF$1, DataRegularSeason20242025!$D$3:$D$1315, $A26)+SUMIFS(DataRegularSeason20242025!$AB$3:$AB$1315,DataRegularSeason20242025!$B$3:$B$1315, "&lt;=" &amp; GF$1, DataRegularSeason20242025!$E$3:$E$1315, $A26)</f>
        <v>65</v>
      </c>
      <c r="GG26">
        <f>SUMIFS(DataRegularSeason20242025!$AA$3:$AA$1315,DataRegularSeason20242025!$B$3:$B$1315, "&lt;=" &amp; GG$1, DataRegularSeason20242025!$D$3:$D$1315, $A26)+SUMIFS(DataRegularSeason20242025!$AB$3:$AB$1315,DataRegularSeason20242025!$B$3:$B$1315, "&lt;=" &amp; GG$1, DataRegularSeason20242025!$E$3:$E$1315, $A26)</f>
        <v>65</v>
      </c>
      <c r="GH26">
        <f>SUMIFS(DataRegularSeason20242025!$AA$3:$AA$1315,DataRegularSeason20242025!$B$3:$B$1315, "&lt;=" &amp; GH$1, DataRegularSeason20242025!$D$3:$D$1315, $A26)+SUMIFS(DataRegularSeason20242025!$AB$3:$AB$1315,DataRegularSeason20242025!$B$3:$B$1315, "&lt;=" &amp; GH$1, DataRegularSeason20242025!$E$3:$E$1315, $A26)</f>
        <v>65</v>
      </c>
      <c r="GI26">
        <f>SUMIFS(DataRegularSeason20242025!$AA$3:$AA$1315,DataRegularSeason20242025!$B$3:$B$1315, "&lt;=" &amp; GI$1, DataRegularSeason20242025!$D$3:$D$1315, $A26)+SUMIFS(DataRegularSeason20242025!$AB$3:$AB$1315,DataRegularSeason20242025!$B$3:$B$1315, "&lt;=" &amp; GI$1, DataRegularSeason20242025!$E$3:$E$1315, $A26)</f>
        <v>65</v>
      </c>
      <c r="GJ26">
        <f>SUMIFS(DataRegularSeason20242025!$AA$3:$AA$1315,DataRegularSeason20242025!$B$3:$B$1315, "&lt;=" &amp; GJ$1, DataRegularSeason20242025!$D$3:$D$1315, $A26)+SUMIFS(DataRegularSeason20242025!$AB$3:$AB$1315,DataRegularSeason20242025!$B$3:$B$1315, "&lt;=" &amp; GJ$1, DataRegularSeason20242025!$E$3:$E$1315, $A26)</f>
        <v>65</v>
      </c>
      <c r="GK26">
        <f>SUMIFS(DataRegularSeason20242025!$AA$3:$AA$1315,DataRegularSeason20242025!$B$3:$B$1315, "&lt;=" &amp; GK$1, DataRegularSeason20242025!$D$3:$D$1315, $A26)+SUMIFS(DataRegularSeason20242025!$AB$3:$AB$1315,DataRegularSeason20242025!$B$3:$B$1315, "&lt;=" &amp; GK$1, DataRegularSeason20242025!$E$3:$E$1315, $A26)</f>
        <v>65</v>
      </c>
      <c r="GL26">
        <f>SUMIFS(DataRegularSeason20242025!$AA$3:$AA$1315,DataRegularSeason20242025!$B$3:$B$1315, "&lt;=" &amp; GL$1, DataRegularSeason20242025!$D$3:$D$1315, $A26)+SUMIFS(DataRegularSeason20242025!$AB$3:$AB$1315,DataRegularSeason20242025!$B$3:$B$1315, "&lt;=" &amp; GL$1, DataRegularSeason20242025!$E$3:$E$1315, $A26)</f>
        <v>65</v>
      </c>
      <c r="GM26">
        <f>SUMIFS(DataRegularSeason20242025!$AA$3:$AA$1315,DataRegularSeason20242025!$B$3:$B$1315, "&lt;=" &amp; GM$1, DataRegularSeason20242025!$D$3:$D$1315, $A26)+SUMIFS(DataRegularSeason20242025!$AB$3:$AB$1315,DataRegularSeason20242025!$B$3:$B$1315, "&lt;=" &amp; GM$1, DataRegularSeason20242025!$E$3:$E$1315, $A26)</f>
        <v>65</v>
      </c>
      <c r="GN26">
        <f>SUMIFS(DataRegularSeason20242025!$AA$3:$AA$1315,DataRegularSeason20242025!$B$3:$B$1315, "&lt;=" &amp; GN$1, DataRegularSeason20242025!$D$3:$D$1315, $A26)+SUMIFS(DataRegularSeason20242025!$AB$3:$AB$1315,DataRegularSeason20242025!$B$3:$B$1315, "&lt;=" &amp; GN$1, DataRegularSeason20242025!$E$3:$E$1315, $A26)</f>
        <v>65</v>
      </c>
      <c r="GO26">
        <f>SUMIFS(DataRegularSeason20242025!$AA$3:$AA$1315,DataRegularSeason20242025!$B$3:$B$1315, "&lt;=" &amp; GO$1, DataRegularSeason20242025!$D$3:$D$1315, $A26)+SUMIFS(DataRegularSeason20242025!$AB$3:$AB$1315,DataRegularSeason20242025!$B$3:$B$1315, "&lt;=" &amp; GO$1, DataRegularSeason20242025!$E$3:$E$1315, $A26)</f>
        <v>65</v>
      </c>
      <c r="GP26">
        <f>SUMIFS(DataRegularSeason20242025!$AA$3:$AA$1315,DataRegularSeason20242025!$B$3:$B$1315, "&lt;=" &amp; GP$1, DataRegularSeason20242025!$D$3:$D$1315, $A26)+SUMIFS(DataRegularSeason20242025!$AB$3:$AB$1315,DataRegularSeason20242025!$B$3:$B$1315, "&lt;=" &amp; GP$1, DataRegularSeason20242025!$E$3:$E$1315, $A26)</f>
        <v>65</v>
      </c>
      <c r="GQ26">
        <f>SUMIFS(DataRegularSeason20242025!$AA$3:$AA$1315,DataRegularSeason20242025!$B$3:$B$1315, "&lt;=" &amp; GQ$1, DataRegularSeason20242025!$D$3:$D$1315, $A26)+SUMIFS(DataRegularSeason20242025!$AB$3:$AB$1315,DataRegularSeason20242025!$B$3:$B$1315, "&lt;=" &amp; GQ$1, DataRegularSeason20242025!$E$3:$E$1315, $A26)</f>
        <v>65</v>
      </c>
      <c r="GR26">
        <f>SUMIFS(DataRegularSeason20242025!$AA$3:$AA$1315,DataRegularSeason20242025!$B$3:$B$1315, "&lt;=" &amp; GR$1, DataRegularSeason20242025!$D$3:$D$1315, $A26)+SUMIFS(DataRegularSeason20242025!$AB$3:$AB$1315,DataRegularSeason20242025!$B$3:$B$1315, "&lt;=" &amp; GR$1, DataRegularSeason20242025!$E$3:$E$1315, $A26)</f>
        <v>65</v>
      </c>
      <c r="GS26">
        <f>SUMIFS(DataRegularSeason20242025!$AA$3:$AA$1315,DataRegularSeason20242025!$B$3:$B$1315, "&lt;=" &amp; GS$1, DataRegularSeason20242025!$D$3:$D$1315, $A26)+SUMIFS(DataRegularSeason20242025!$AB$3:$AB$1315,DataRegularSeason20242025!$B$3:$B$1315, "&lt;=" &amp; GS$1, DataRegularSeason20242025!$E$3:$E$1315, $A26)</f>
        <v>65</v>
      </c>
      <c r="GT26">
        <f>SUMIFS(DataRegularSeason20242025!$AA$3:$AA$1315,DataRegularSeason20242025!$B$3:$B$1315, "&lt;=" &amp; GT$1, DataRegularSeason20242025!$D$3:$D$1315, $A26)+SUMIFS(DataRegularSeason20242025!$AB$3:$AB$1315,DataRegularSeason20242025!$B$3:$B$1315, "&lt;=" &amp; GT$1, DataRegularSeason20242025!$E$3:$E$1315, $A26)</f>
        <v>65</v>
      </c>
      <c r="GU26">
        <f>SUMIFS(DataRegularSeason20242025!$AA$3:$AA$1315,DataRegularSeason20242025!$B$3:$B$1315, "&lt;=" &amp; GU$1, DataRegularSeason20242025!$D$3:$D$1315, $A26)+SUMIFS(DataRegularSeason20242025!$AB$3:$AB$1315,DataRegularSeason20242025!$B$3:$B$1315, "&lt;=" &amp; GU$1, DataRegularSeason20242025!$E$3:$E$1315, $A26)</f>
        <v>65</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64</v>
      </c>
      <c r="DP27">
        <f>SUMIFS(DataRegularSeason20242025!$AA$3:$AA$1315,DataRegularSeason20242025!$B$3:$B$1315, "&lt;=" &amp; DP$1, DataRegularSeason20242025!$D$3:$D$1315, $A27)+SUMIFS(DataRegularSeason20242025!$AB$3:$AB$1315,DataRegularSeason20242025!$B$3:$B$1315, "&lt;=" &amp; DP$1, DataRegularSeason20242025!$E$3:$E$1315, $A27)</f>
        <v>64</v>
      </c>
      <c r="DQ27">
        <f>SUMIFS(DataRegularSeason20242025!$AA$3:$AA$1315,DataRegularSeason20242025!$B$3:$B$1315, "&lt;=" &amp; DQ$1, DataRegularSeason20242025!$D$3:$D$1315, $A27)+SUMIFS(DataRegularSeason20242025!$AB$3:$AB$1315,DataRegularSeason20242025!$B$3:$B$1315, "&lt;=" &amp; DQ$1, DataRegularSeason20242025!$E$3:$E$1315, $A27)</f>
        <v>64</v>
      </c>
      <c r="DR27">
        <f>SUMIFS(DataRegularSeason20242025!$AA$3:$AA$1315,DataRegularSeason20242025!$B$3:$B$1315, "&lt;=" &amp; DR$1, DataRegularSeason20242025!$D$3:$D$1315, $A27)+SUMIFS(DataRegularSeason20242025!$AB$3:$AB$1315,DataRegularSeason20242025!$B$3:$B$1315, "&lt;=" &amp; DR$1, DataRegularSeason20242025!$E$3:$E$1315, $A27)</f>
        <v>64</v>
      </c>
      <c r="DS27">
        <f>SUMIFS(DataRegularSeason20242025!$AA$3:$AA$1315,DataRegularSeason20242025!$B$3:$B$1315, "&lt;=" &amp; DS$1, DataRegularSeason20242025!$D$3:$D$1315, $A27)+SUMIFS(DataRegularSeason20242025!$AB$3:$AB$1315,DataRegularSeason20242025!$B$3:$B$1315, "&lt;=" &amp; DS$1, DataRegularSeason20242025!$E$3:$E$1315, $A27)</f>
        <v>64</v>
      </c>
      <c r="DT27">
        <f>SUMIFS(DataRegularSeason20242025!$AA$3:$AA$1315,DataRegularSeason20242025!$B$3:$B$1315, "&lt;=" &amp; DT$1, DataRegularSeason20242025!$D$3:$D$1315, $A27)+SUMIFS(DataRegularSeason20242025!$AB$3:$AB$1315,DataRegularSeason20242025!$B$3:$B$1315, "&lt;=" &amp; DT$1, DataRegularSeason20242025!$E$3:$E$1315, $A27)</f>
        <v>64</v>
      </c>
      <c r="DU27">
        <f>SUMIFS(DataRegularSeason20242025!$AA$3:$AA$1315,DataRegularSeason20242025!$B$3:$B$1315, "&lt;=" &amp; DU$1, DataRegularSeason20242025!$D$3:$D$1315, $A27)+SUMIFS(DataRegularSeason20242025!$AB$3:$AB$1315,DataRegularSeason20242025!$B$3:$B$1315, "&lt;=" &amp; DU$1, DataRegularSeason20242025!$E$3:$E$1315, $A27)</f>
        <v>64</v>
      </c>
      <c r="DV27">
        <f>SUMIFS(DataRegularSeason20242025!$AA$3:$AA$1315,DataRegularSeason20242025!$B$3:$B$1315, "&lt;=" &amp; DV$1, DataRegularSeason20242025!$D$3:$D$1315, $A27)+SUMIFS(DataRegularSeason20242025!$AB$3:$AB$1315,DataRegularSeason20242025!$B$3:$B$1315, "&lt;=" &amp; DV$1, DataRegularSeason20242025!$E$3:$E$1315, $A27)</f>
        <v>64</v>
      </c>
      <c r="DW27">
        <f>SUMIFS(DataRegularSeason20242025!$AA$3:$AA$1315,DataRegularSeason20242025!$B$3:$B$1315, "&lt;=" &amp; DW$1, DataRegularSeason20242025!$D$3:$D$1315, $A27)+SUMIFS(DataRegularSeason20242025!$AB$3:$AB$1315,DataRegularSeason20242025!$B$3:$B$1315, "&lt;=" &amp; DW$1, DataRegularSeason20242025!$E$3:$E$1315, $A27)</f>
        <v>64</v>
      </c>
      <c r="DX27">
        <f>SUMIFS(DataRegularSeason20242025!$AA$3:$AA$1315,DataRegularSeason20242025!$B$3:$B$1315, "&lt;=" &amp; DX$1, DataRegularSeason20242025!$D$3:$D$1315, $A27)+SUMIFS(DataRegularSeason20242025!$AB$3:$AB$1315,DataRegularSeason20242025!$B$3:$B$1315, "&lt;=" &amp; DX$1, DataRegularSeason20242025!$E$3:$E$1315, $A27)</f>
        <v>64</v>
      </c>
      <c r="DY27">
        <f>SUMIFS(DataRegularSeason20242025!$AA$3:$AA$1315,DataRegularSeason20242025!$B$3:$B$1315, "&lt;=" &amp; DY$1, DataRegularSeason20242025!$D$3:$D$1315, $A27)+SUMIFS(DataRegularSeason20242025!$AB$3:$AB$1315,DataRegularSeason20242025!$B$3:$B$1315, "&lt;=" &amp; DY$1, DataRegularSeason20242025!$E$3:$E$1315, $A27)</f>
        <v>64</v>
      </c>
      <c r="DZ27">
        <f>SUMIFS(DataRegularSeason20242025!$AA$3:$AA$1315,DataRegularSeason20242025!$B$3:$B$1315, "&lt;=" &amp; DZ$1, DataRegularSeason20242025!$D$3:$D$1315, $A27)+SUMIFS(DataRegularSeason20242025!$AB$3:$AB$1315,DataRegularSeason20242025!$B$3:$B$1315, "&lt;=" &amp; DZ$1, DataRegularSeason20242025!$E$3:$E$1315, $A27)</f>
        <v>64</v>
      </c>
      <c r="EA27">
        <f>SUMIFS(DataRegularSeason20242025!$AA$3:$AA$1315,DataRegularSeason20242025!$B$3:$B$1315, "&lt;=" &amp; EA$1, DataRegularSeason20242025!$D$3:$D$1315, $A27)+SUMIFS(DataRegularSeason20242025!$AB$3:$AB$1315,DataRegularSeason20242025!$B$3:$B$1315, "&lt;=" &amp; EA$1, DataRegularSeason20242025!$E$3:$E$1315, $A27)</f>
        <v>64</v>
      </c>
      <c r="EB27">
        <f>SUMIFS(DataRegularSeason20242025!$AA$3:$AA$1315,DataRegularSeason20242025!$B$3:$B$1315, "&lt;=" &amp; EB$1, DataRegularSeason20242025!$D$3:$D$1315, $A27)+SUMIFS(DataRegularSeason20242025!$AB$3:$AB$1315,DataRegularSeason20242025!$B$3:$B$1315, "&lt;=" &amp; EB$1, DataRegularSeason20242025!$E$3:$E$1315, $A27)</f>
        <v>64</v>
      </c>
      <c r="EC27">
        <f>SUMIFS(DataRegularSeason20242025!$AA$3:$AA$1315,DataRegularSeason20242025!$B$3:$B$1315, "&lt;=" &amp; EC$1, DataRegularSeason20242025!$D$3:$D$1315, $A27)+SUMIFS(DataRegularSeason20242025!$AB$3:$AB$1315,DataRegularSeason20242025!$B$3:$B$1315, "&lt;=" &amp; EC$1, DataRegularSeason20242025!$E$3:$E$1315, $A27)</f>
        <v>64</v>
      </c>
      <c r="ED27">
        <f>SUMIFS(DataRegularSeason20242025!$AA$3:$AA$1315,DataRegularSeason20242025!$B$3:$B$1315, "&lt;=" &amp; ED$1, DataRegularSeason20242025!$D$3:$D$1315, $A27)+SUMIFS(DataRegularSeason20242025!$AB$3:$AB$1315,DataRegularSeason20242025!$B$3:$B$1315, "&lt;=" &amp; ED$1, DataRegularSeason20242025!$E$3:$E$1315, $A27)</f>
        <v>64</v>
      </c>
      <c r="EE27">
        <f>SUMIFS(DataRegularSeason20242025!$AA$3:$AA$1315,DataRegularSeason20242025!$B$3:$B$1315, "&lt;=" &amp; EE$1, DataRegularSeason20242025!$D$3:$D$1315, $A27)+SUMIFS(DataRegularSeason20242025!$AB$3:$AB$1315,DataRegularSeason20242025!$B$3:$B$1315, "&lt;=" &amp; EE$1, DataRegularSeason20242025!$E$3:$E$1315, $A27)</f>
        <v>64</v>
      </c>
      <c r="EF27">
        <f>SUMIFS(DataRegularSeason20242025!$AA$3:$AA$1315,DataRegularSeason20242025!$B$3:$B$1315, "&lt;=" &amp; EF$1, DataRegularSeason20242025!$D$3:$D$1315, $A27)+SUMIFS(DataRegularSeason20242025!$AB$3:$AB$1315,DataRegularSeason20242025!$B$3:$B$1315, "&lt;=" &amp; EF$1, DataRegularSeason20242025!$E$3:$E$1315, $A27)</f>
        <v>64</v>
      </c>
      <c r="EG27">
        <f>SUMIFS(DataRegularSeason20242025!$AA$3:$AA$1315,DataRegularSeason20242025!$B$3:$B$1315, "&lt;=" &amp; EG$1, DataRegularSeason20242025!$D$3:$D$1315, $A27)+SUMIFS(DataRegularSeason20242025!$AB$3:$AB$1315,DataRegularSeason20242025!$B$3:$B$1315, "&lt;=" &amp; EG$1, DataRegularSeason20242025!$E$3:$E$1315, $A27)</f>
        <v>64</v>
      </c>
      <c r="EH27">
        <f>SUMIFS(DataRegularSeason20242025!$AA$3:$AA$1315,DataRegularSeason20242025!$B$3:$B$1315, "&lt;=" &amp; EH$1, DataRegularSeason20242025!$D$3:$D$1315, $A27)+SUMIFS(DataRegularSeason20242025!$AB$3:$AB$1315,DataRegularSeason20242025!$B$3:$B$1315, "&lt;=" &amp; EH$1, DataRegularSeason20242025!$E$3:$E$1315, $A27)</f>
        <v>64</v>
      </c>
      <c r="EI27">
        <f>SUMIFS(DataRegularSeason20242025!$AA$3:$AA$1315,DataRegularSeason20242025!$B$3:$B$1315, "&lt;=" &amp; EI$1, DataRegularSeason20242025!$D$3:$D$1315, $A27)+SUMIFS(DataRegularSeason20242025!$AB$3:$AB$1315,DataRegularSeason20242025!$B$3:$B$1315, "&lt;=" &amp; EI$1, DataRegularSeason20242025!$E$3:$E$1315, $A27)</f>
        <v>64</v>
      </c>
      <c r="EJ27">
        <f>SUMIFS(DataRegularSeason20242025!$AA$3:$AA$1315,DataRegularSeason20242025!$B$3:$B$1315, "&lt;=" &amp; EJ$1, DataRegularSeason20242025!$D$3:$D$1315, $A27)+SUMIFS(DataRegularSeason20242025!$AB$3:$AB$1315,DataRegularSeason20242025!$B$3:$B$1315, "&lt;=" &amp; EJ$1, DataRegularSeason20242025!$E$3:$E$1315, $A27)</f>
        <v>64</v>
      </c>
      <c r="EK27">
        <f>SUMIFS(DataRegularSeason20242025!$AA$3:$AA$1315,DataRegularSeason20242025!$B$3:$B$1315, "&lt;=" &amp; EK$1, DataRegularSeason20242025!$D$3:$D$1315, $A27)+SUMIFS(DataRegularSeason20242025!$AB$3:$AB$1315,DataRegularSeason20242025!$B$3:$B$1315, "&lt;=" &amp; EK$1, DataRegularSeason20242025!$E$3:$E$1315, $A27)</f>
        <v>64</v>
      </c>
      <c r="EL27">
        <f>SUMIFS(DataRegularSeason20242025!$AA$3:$AA$1315,DataRegularSeason20242025!$B$3:$B$1315, "&lt;=" &amp; EL$1, DataRegularSeason20242025!$D$3:$D$1315, $A27)+SUMIFS(DataRegularSeason20242025!$AB$3:$AB$1315,DataRegularSeason20242025!$B$3:$B$1315, "&lt;=" &amp; EL$1, DataRegularSeason20242025!$E$3:$E$1315, $A27)</f>
        <v>64</v>
      </c>
      <c r="EM27">
        <f>SUMIFS(DataRegularSeason20242025!$AA$3:$AA$1315,DataRegularSeason20242025!$B$3:$B$1315, "&lt;=" &amp; EM$1, DataRegularSeason20242025!$D$3:$D$1315, $A27)+SUMIFS(DataRegularSeason20242025!$AB$3:$AB$1315,DataRegularSeason20242025!$B$3:$B$1315, "&lt;=" &amp; EM$1, DataRegularSeason20242025!$E$3:$E$1315, $A27)</f>
        <v>64</v>
      </c>
      <c r="EN27">
        <f>SUMIFS(DataRegularSeason20242025!$AA$3:$AA$1315,DataRegularSeason20242025!$B$3:$B$1315, "&lt;=" &amp; EN$1, DataRegularSeason20242025!$D$3:$D$1315, $A27)+SUMIFS(DataRegularSeason20242025!$AB$3:$AB$1315,DataRegularSeason20242025!$B$3:$B$1315, "&lt;=" &amp; EN$1, DataRegularSeason20242025!$E$3:$E$1315, $A27)</f>
        <v>64</v>
      </c>
      <c r="EO27">
        <f>SUMIFS(DataRegularSeason20242025!$AA$3:$AA$1315,DataRegularSeason20242025!$B$3:$B$1315, "&lt;=" &amp; EO$1, DataRegularSeason20242025!$D$3:$D$1315, $A27)+SUMIFS(DataRegularSeason20242025!$AB$3:$AB$1315,DataRegularSeason20242025!$B$3:$B$1315, "&lt;=" &amp; EO$1, DataRegularSeason20242025!$E$3:$E$1315, $A27)</f>
        <v>64</v>
      </c>
      <c r="EP27">
        <f>SUMIFS(DataRegularSeason20242025!$AA$3:$AA$1315,DataRegularSeason20242025!$B$3:$B$1315, "&lt;=" &amp; EP$1, DataRegularSeason20242025!$D$3:$D$1315, $A27)+SUMIFS(DataRegularSeason20242025!$AB$3:$AB$1315,DataRegularSeason20242025!$B$3:$B$1315, "&lt;=" &amp; EP$1, DataRegularSeason20242025!$E$3:$E$1315, $A27)</f>
        <v>64</v>
      </c>
      <c r="EQ27">
        <f>SUMIFS(DataRegularSeason20242025!$AA$3:$AA$1315,DataRegularSeason20242025!$B$3:$B$1315, "&lt;=" &amp; EQ$1, DataRegularSeason20242025!$D$3:$D$1315, $A27)+SUMIFS(DataRegularSeason20242025!$AB$3:$AB$1315,DataRegularSeason20242025!$B$3:$B$1315, "&lt;=" &amp; EQ$1, DataRegularSeason20242025!$E$3:$E$1315, $A27)</f>
        <v>64</v>
      </c>
      <c r="ER27">
        <f>SUMIFS(DataRegularSeason20242025!$AA$3:$AA$1315,DataRegularSeason20242025!$B$3:$B$1315, "&lt;=" &amp; ER$1, DataRegularSeason20242025!$D$3:$D$1315, $A27)+SUMIFS(DataRegularSeason20242025!$AB$3:$AB$1315,DataRegularSeason20242025!$B$3:$B$1315, "&lt;=" &amp; ER$1, DataRegularSeason20242025!$E$3:$E$1315, $A27)</f>
        <v>64</v>
      </c>
      <c r="ES27">
        <f>SUMIFS(DataRegularSeason20242025!$AA$3:$AA$1315,DataRegularSeason20242025!$B$3:$B$1315, "&lt;=" &amp; ES$1, DataRegularSeason20242025!$D$3:$D$1315, $A27)+SUMIFS(DataRegularSeason20242025!$AB$3:$AB$1315,DataRegularSeason20242025!$B$3:$B$1315, "&lt;=" &amp; ES$1, DataRegularSeason20242025!$E$3:$E$1315, $A27)</f>
        <v>64</v>
      </c>
      <c r="ET27">
        <f>SUMIFS(DataRegularSeason20242025!$AA$3:$AA$1315,DataRegularSeason20242025!$B$3:$B$1315, "&lt;=" &amp; ET$1, DataRegularSeason20242025!$D$3:$D$1315, $A27)+SUMIFS(DataRegularSeason20242025!$AB$3:$AB$1315,DataRegularSeason20242025!$B$3:$B$1315, "&lt;=" &amp; ET$1, DataRegularSeason20242025!$E$3:$E$1315, $A27)</f>
        <v>64</v>
      </c>
      <c r="EU27">
        <f>SUMIFS(DataRegularSeason20242025!$AA$3:$AA$1315,DataRegularSeason20242025!$B$3:$B$1315, "&lt;=" &amp; EU$1, DataRegularSeason20242025!$D$3:$D$1315, $A27)+SUMIFS(DataRegularSeason20242025!$AB$3:$AB$1315,DataRegularSeason20242025!$B$3:$B$1315, "&lt;=" &amp; EU$1, DataRegularSeason20242025!$E$3:$E$1315, $A27)</f>
        <v>64</v>
      </c>
      <c r="EV27">
        <f>SUMIFS(DataRegularSeason20242025!$AA$3:$AA$1315,DataRegularSeason20242025!$B$3:$B$1315, "&lt;=" &amp; EV$1, DataRegularSeason20242025!$D$3:$D$1315, $A27)+SUMIFS(DataRegularSeason20242025!$AB$3:$AB$1315,DataRegularSeason20242025!$B$3:$B$1315, "&lt;=" &amp; EV$1, DataRegularSeason20242025!$E$3:$E$1315, $A27)</f>
        <v>64</v>
      </c>
      <c r="EW27">
        <f>SUMIFS(DataRegularSeason20242025!$AA$3:$AA$1315,DataRegularSeason20242025!$B$3:$B$1315, "&lt;=" &amp; EW$1, DataRegularSeason20242025!$D$3:$D$1315, $A27)+SUMIFS(DataRegularSeason20242025!$AB$3:$AB$1315,DataRegularSeason20242025!$B$3:$B$1315, "&lt;=" &amp; EW$1, DataRegularSeason20242025!$E$3:$E$1315, $A27)</f>
        <v>64</v>
      </c>
      <c r="EX27">
        <f>SUMIFS(DataRegularSeason20242025!$AA$3:$AA$1315,DataRegularSeason20242025!$B$3:$B$1315, "&lt;=" &amp; EX$1, DataRegularSeason20242025!$D$3:$D$1315, $A27)+SUMIFS(DataRegularSeason20242025!$AB$3:$AB$1315,DataRegularSeason20242025!$B$3:$B$1315, "&lt;=" &amp; EX$1, DataRegularSeason20242025!$E$3:$E$1315, $A27)</f>
        <v>64</v>
      </c>
      <c r="EY27">
        <f>SUMIFS(DataRegularSeason20242025!$AA$3:$AA$1315,DataRegularSeason20242025!$B$3:$B$1315, "&lt;=" &amp; EY$1, DataRegularSeason20242025!$D$3:$D$1315, $A27)+SUMIFS(DataRegularSeason20242025!$AB$3:$AB$1315,DataRegularSeason20242025!$B$3:$B$1315, "&lt;=" &amp; EY$1, DataRegularSeason20242025!$E$3:$E$1315, $A27)</f>
        <v>64</v>
      </c>
      <c r="EZ27">
        <f>SUMIFS(DataRegularSeason20242025!$AA$3:$AA$1315,DataRegularSeason20242025!$B$3:$B$1315, "&lt;=" &amp; EZ$1, DataRegularSeason20242025!$D$3:$D$1315, $A27)+SUMIFS(DataRegularSeason20242025!$AB$3:$AB$1315,DataRegularSeason20242025!$B$3:$B$1315, "&lt;=" &amp; EZ$1, DataRegularSeason20242025!$E$3:$E$1315, $A27)</f>
        <v>64</v>
      </c>
      <c r="FA27">
        <f>SUMIFS(DataRegularSeason20242025!$AA$3:$AA$1315,DataRegularSeason20242025!$B$3:$B$1315, "&lt;=" &amp; FA$1, DataRegularSeason20242025!$D$3:$D$1315, $A27)+SUMIFS(DataRegularSeason20242025!$AB$3:$AB$1315,DataRegularSeason20242025!$B$3:$B$1315, "&lt;=" &amp; FA$1, DataRegularSeason20242025!$E$3:$E$1315, $A27)</f>
        <v>64</v>
      </c>
      <c r="FB27">
        <f>SUMIFS(DataRegularSeason20242025!$AA$3:$AA$1315,DataRegularSeason20242025!$B$3:$B$1315, "&lt;=" &amp; FB$1, DataRegularSeason20242025!$D$3:$D$1315, $A27)+SUMIFS(DataRegularSeason20242025!$AB$3:$AB$1315,DataRegularSeason20242025!$B$3:$B$1315, "&lt;=" &amp; FB$1, DataRegularSeason20242025!$E$3:$E$1315, $A27)</f>
        <v>64</v>
      </c>
      <c r="FC27">
        <f>SUMIFS(DataRegularSeason20242025!$AA$3:$AA$1315,DataRegularSeason20242025!$B$3:$B$1315, "&lt;=" &amp; FC$1, DataRegularSeason20242025!$D$3:$D$1315, $A27)+SUMIFS(DataRegularSeason20242025!$AB$3:$AB$1315,DataRegularSeason20242025!$B$3:$B$1315, "&lt;=" &amp; FC$1, DataRegularSeason20242025!$E$3:$E$1315, $A27)</f>
        <v>64</v>
      </c>
      <c r="FD27">
        <f>SUMIFS(DataRegularSeason20242025!$AA$3:$AA$1315,DataRegularSeason20242025!$B$3:$B$1315, "&lt;=" &amp; FD$1, DataRegularSeason20242025!$D$3:$D$1315, $A27)+SUMIFS(DataRegularSeason20242025!$AB$3:$AB$1315,DataRegularSeason20242025!$B$3:$B$1315, "&lt;=" &amp; FD$1, DataRegularSeason20242025!$E$3:$E$1315, $A27)</f>
        <v>64</v>
      </c>
      <c r="FE27">
        <f>SUMIFS(DataRegularSeason20242025!$AA$3:$AA$1315,DataRegularSeason20242025!$B$3:$B$1315, "&lt;=" &amp; FE$1, DataRegularSeason20242025!$D$3:$D$1315, $A27)+SUMIFS(DataRegularSeason20242025!$AB$3:$AB$1315,DataRegularSeason20242025!$B$3:$B$1315, "&lt;=" &amp; FE$1, DataRegularSeason20242025!$E$3:$E$1315, $A27)</f>
        <v>64</v>
      </c>
      <c r="FF27">
        <f>SUMIFS(DataRegularSeason20242025!$AA$3:$AA$1315,DataRegularSeason20242025!$B$3:$B$1315, "&lt;=" &amp; FF$1, DataRegularSeason20242025!$D$3:$D$1315, $A27)+SUMIFS(DataRegularSeason20242025!$AB$3:$AB$1315,DataRegularSeason20242025!$B$3:$B$1315, "&lt;=" &amp; FF$1, DataRegularSeason20242025!$E$3:$E$1315, $A27)</f>
        <v>64</v>
      </c>
      <c r="FG27">
        <f>SUMIFS(DataRegularSeason20242025!$AA$3:$AA$1315,DataRegularSeason20242025!$B$3:$B$1315, "&lt;=" &amp; FG$1, DataRegularSeason20242025!$D$3:$D$1315, $A27)+SUMIFS(DataRegularSeason20242025!$AB$3:$AB$1315,DataRegularSeason20242025!$B$3:$B$1315, "&lt;=" &amp; FG$1, DataRegularSeason20242025!$E$3:$E$1315, $A27)</f>
        <v>64</v>
      </c>
      <c r="FH27">
        <f>SUMIFS(DataRegularSeason20242025!$AA$3:$AA$1315,DataRegularSeason20242025!$B$3:$B$1315, "&lt;=" &amp; FH$1, DataRegularSeason20242025!$D$3:$D$1315, $A27)+SUMIFS(DataRegularSeason20242025!$AB$3:$AB$1315,DataRegularSeason20242025!$B$3:$B$1315, "&lt;=" &amp; FH$1, DataRegularSeason20242025!$E$3:$E$1315, $A27)</f>
        <v>64</v>
      </c>
      <c r="FI27">
        <f>SUMIFS(DataRegularSeason20242025!$AA$3:$AA$1315,DataRegularSeason20242025!$B$3:$B$1315, "&lt;=" &amp; FI$1, DataRegularSeason20242025!$D$3:$D$1315, $A27)+SUMIFS(DataRegularSeason20242025!$AB$3:$AB$1315,DataRegularSeason20242025!$B$3:$B$1315, "&lt;=" &amp; FI$1, DataRegularSeason20242025!$E$3:$E$1315, $A27)</f>
        <v>64</v>
      </c>
      <c r="FJ27">
        <f>SUMIFS(DataRegularSeason20242025!$AA$3:$AA$1315,DataRegularSeason20242025!$B$3:$B$1315, "&lt;=" &amp; FJ$1, DataRegularSeason20242025!$D$3:$D$1315, $A27)+SUMIFS(DataRegularSeason20242025!$AB$3:$AB$1315,DataRegularSeason20242025!$B$3:$B$1315, "&lt;=" &amp; FJ$1, DataRegularSeason20242025!$E$3:$E$1315, $A27)</f>
        <v>64</v>
      </c>
      <c r="FK27">
        <f>SUMIFS(DataRegularSeason20242025!$AA$3:$AA$1315,DataRegularSeason20242025!$B$3:$B$1315, "&lt;=" &amp; FK$1, DataRegularSeason20242025!$D$3:$D$1315, $A27)+SUMIFS(DataRegularSeason20242025!$AB$3:$AB$1315,DataRegularSeason20242025!$B$3:$B$1315, "&lt;=" &amp; FK$1, DataRegularSeason20242025!$E$3:$E$1315, $A27)</f>
        <v>64</v>
      </c>
      <c r="FL27">
        <f>SUMIFS(DataRegularSeason20242025!$AA$3:$AA$1315,DataRegularSeason20242025!$B$3:$B$1315, "&lt;=" &amp; FL$1, DataRegularSeason20242025!$D$3:$D$1315, $A27)+SUMIFS(DataRegularSeason20242025!$AB$3:$AB$1315,DataRegularSeason20242025!$B$3:$B$1315, "&lt;=" &amp; FL$1, DataRegularSeason20242025!$E$3:$E$1315, $A27)</f>
        <v>64</v>
      </c>
      <c r="FM27">
        <f>SUMIFS(DataRegularSeason20242025!$AA$3:$AA$1315,DataRegularSeason20242025!$B$3:$B$1315, "&lt;=" &amp; FM$1, DataRegularSeason20242025!$D$3:$D$1315, $A27)+SUMIFS(DataRegularSeason20242025!$AB$3:$AB$1315,DataRegularSeason20242025!$B$3:$B$1315, "&lt;=" &amp; FM$1, DataRegularSeason20242025!$E$3:$E$1315, $A27)</f>
        <v>64</v>
      </c>
      <c r="FN27">
        <f>SUMIFS(DataRegularSeason20242025!$AA$3:$AA$1315,DataRegularSeason20242025!$B$3:$B$1315, "&lt;=" &amp; FN$1, DataRegularSeason20242025!$D$3:$D$1315, $A27)+SUMIFS(DataRegularSeason20242025!$AB$3:$AB$1315,DataRegularSeason20242025!$B$3:$B$1315, "&lt;=" &amp; FN$1, DataRegularSeason20242025!$E$3:$E$1315, $A27)</f>
        <v>64</v>
      </c>
      <c r="FO27">
        <f>SUMIFS(DataRegularSeason20242025!$AA$3:$AA$1315,DataRegularSeason20242025!$B$3:$B$1315, "&lt;=" &amp; FO$1, DataRegularSeason20242025!$D$3:$D$1315, $A27)+SUMIFS(DataRegularSeason20242025!$AB$3:$AB$1315,DataRegularSeason20242025!$B$3:$B$1315, "&lt;=" &amp; FO$1, DataRegularSeason20242025!$E$3:$E$1315, $A27)</f>
        <v>64</v>
      </c>
      <c r="FP27">
        <f>SUMIFS(DataRegularSeason20242025!$AA$3:$AA$1315,DataRegularSeason20242025!$B$3:$B$1315, "&lt;=" &amp; FP$1, DataRegularSeason20242025!$D$3:$D$1315, $A27)+SUMIFS(DataRegularSeason20242025!$AB$3:$AB$1315,DataRegularSeason20242025!$B$3:$B$1315, "&lt;=" &amp; FP$1, DataRegularSeason20242025!$E$3:$E$1315, $A27)</f>
        <v>64</v>
      </c>
      <c r="FQ27">
        <f>SUMIFS(DataRegularSeason20242025!$AA$3:$AA$1315,DataRegularSeason20242025!$B$3:$B$1315, "&lt;=" &amp; FQ$1, DataRegularSeason20242025!$D$3:$D$1315, $A27)+SUMIFS(DataRegularSeason20242025!$AB$3:$AB$1315,DataRegularSeason20242025!$B$3:$B$1315, "&lt;=" &amp; FQ$1, DataRegularSeason20242025!$E$3:$E$1315, $A27)</f>
        <v>64</v>
      </c>
      <c r="FR27">
        <f>SUMIFS(DataRegularSeason20242025!$AA$3:$AA$1315,DataRegularSeason20242025!$B$3:$B$1315, "&lt;=" &amp; FR$1, DataRegularSeason20242025!$D$3:$D$1315, $A27)+SUMIFS(DataRegularSeason20242025!$AB$3:$AB$1315,DataRegularSeason20242025!$B$3:$B$1315, "&lt;=" &amp; FR$1, DataRegularSeason20242025!$E$3:$E$1315, $A27)</f>
        <v>64</v>
      </c>
      <c r="FS27">
        <f>SUMIFS(DataRegularSeason20242025!$AA$3:$AA$1315,DataRegularSeason20242025!$B$3:$B$1315, "&lt;=" &amp; FS$1, DataRegularSeason20242025!$D$3:$D$1315, $A27)+SUMIFS(DataRegularSeason20242025!$AB$3:$AB$1315,DataRegularSeason20242025!$B$3:$B$1315, "&lt;=" &amp; FS$1, DataRegularSeason20242025!$E$3:$E$1315, $A27)</f>
        <v>64</v>
      </c>
      <c r="FT27">
        <f>SUMIFS(DataRegularSeason20242025!$AA$3:$AA$1315,DataRegularSeason20242025!$B$3:$B$1315, "&lt;=" &amp; FT$1, DataRegularSeason20242025!$D$3:$D$1315, $A27)+SUMIFS(DataRegularSeason20242025!$AB$3:$AB$1315,DataRegularSeason20242025!$B$3:$B$1315, "&lt;=" &amp; FT$1, DataRegularSeason20242025!$E$3:$E$1315, $A27)</f>
        <v>64</v>
      </c>
      <c r="FU27">
        <f>SUMIFS(DataRegularSeason20242025!$AA$3:$AA$1315,DataRegularSeason20242025!$B$3:$B$1315, "&lt;=" &amp; FU$1, DataRegularSeason20242025!$D$3:$D$1315, $A27)+SUMIFS(DataRegularSeason20242025!$AB$3:$AB$1315,DataRegularSeason20242025!$B$3:$B$1315, "&lt;=" &amp; FU$1, DataRegularSeason20242025!$E$3:$E$1315, $A27)</f>
        <v>64</v>
      </c>
      <c r="FV27">
        <f>SUMIFS(DataRegularSeason20242025!$AA$3:$AA$1315,DataRegularSeason20242025!$B$3:$B$1315, "&lt;=" &amp; FV$1, DataRegularSeason20242025!$D$3:$D$1315, $A27)+SUMIFS(DataRegularSeason20242025!$AB$3:$AB$1315,DataRegularSeason20242025!$B$3:$B$1315, "&lt;=" &amp; FV$1, DataRegularSeason20242025!$E$3:$E$1315, $A27)</f>
        <v>64</v>
      </c>
      <c r="FW27">
        <f>SUMIFS(DataRegularSeason20242025!$AA$3:$AA$1315,DataRegularSeason20242025!$B$3:$B$1315, "&lt;=" &amp; FW$1, DataRegularSeason20242025!$D$3:$D$1315, $A27)+SUMIFS(DataRegularSeason20242025!$AB$3:$AB$1315,DataRegularSeason20242025!$B$3:$B$1315, "&lt;=" &amp; FW$1, DataRegularSeason20242025!$E$3:$E$1315, $A27)</f>
        <v>64</v>
      </c>
      <c r="FX27">
        <f>SUMIFS(DataRegularSeason20242025!$AA$3:$AA$1315,DataRegularSeason20242025!$B$3:$B$1315, "&lt;=" &amp; FX$1, DataRegularSeason20242025!$D$3:$D$1315, $A27)+SUMIFS(DataRegularSeason20242025!$AB$3:$AB$1315,DataRegularSeason20242025!$B$3:$B$1315, "&lt;=" &amp; FX$1, DataRegularSeason20242025!$E$3:$E$1315, $A27)</f>
        <v>64</v>
      </c>
      <c r="FY27">
        <f>SUMIFS(DataRegularSeason20242025!$AA$3:$AA$1315,DataRegularSeason20242025!$B$3:$B$1315, "&lt;=" &amp; FY$1, DataRegularSeason20242025!$D$3:$D$1315, $A27)+SUMIFS(DataRegularSeason20242025!$AB$3:$AB$1315,DataRegularSeason20242025!$B$3:$B$1315, "&lt;=" &amp; FY$1, DataRegularSeason20242025!$E$3:$E$1315, $A27)</f>
        <v>64</v>
      </c>
      <c r="FZ27">
        <f>SUMIFS(DataRegularSeason20242025!$AA$3:$AA$1315,DataRegularSeason20242025!$B$3:$B$1315, "&lt;=" &amp; FZ$1, DataRegularSeason20242025!$D$3:$D$1315, $A27)+SUMIFS(DataRegularSeason20242025!$AB$3:$AB$1315,DataRegularSeason20242025!$B$3:$B$1315, "&lt;=" &amp; FZ$1, DataRegularSeason20242025!$E$3:$E$1315, $A27)</f>
        <v>64</v>
      </c>
      <c r="GA27">
        <f>SUMIFS(DataRegularSeason20242025!$AA$3:$AA$1315,DataRegularSeason20242025!$B$3:$B$1315, "&lt;=" &amp; GA$1, DataRegularSeason20242025!$D$3:$D$1315, $A27)+SUMIFS(DataRegularSeason20242025!$AB$3:$AB$1315,DataRegularSeason20242025!$B$3:$B$1315, "&lt;=" &amp; GA$1, DataRegularSeason20242025!$E$3:$E$1315, $A27)</f>
        <v>64</v>
      </c>
      <c r="GB27">
        <f>SUMIFS(DataRegularSeason20242025!$AA$3:$AA$1315,DataRegularSeason20242025!$B$3:$B$1315, "&lt;=" &amp; GB$1, DataRegularSeason20242025!$D$3:$D$1315, $A27)+SUMIFS(DataRegularSeason20242025!$AB$3:$AB$1315,DataRegularSeason20242025!$B$3:$B$1315, "&lt;=" &amp; GB$1, DataRegularSeason20242025!$E$3:$E$1315, $A27)</f>
        <v>64</v>
      </c>
      <c r="GC27">
        <f>SUMIFS(DataRegularSeason20242025!$AA$3:$AA$1315,DataRegularSeason20242025!$B$3:$B$1315, "&lt;=" &amp; GC$1, DataRegularSeason20242025!$D$3:$D$1315, $A27)+SUMIFS(DataRegularSeason20242025!$AB$3:$AB$1315,DataRegularSeason20242025!$B$3:$B$1315, "&lt;=" &amp; GC$1, DataRegularSeason20242025!$E$3:$E$1315, $A27)</f>
        <v>64</v>
      </c>
      <c r="GD27">
        <f>SUMIFS(DataRegularSeason20242025!$AA$3:$AA$1315,DataRegularSeason20242025!$B$3:$B$1315, "&lt;=" &amp; GD$1, DataRegularSeason20242025!$D$3:$D$1315, $A27)+SUMIFS(DataRegularSeason20242025!$AB$3:$AB$1315,DataRegularSeason20242025!$B$3:$B$1315, "&lt;=" &amp; GD$1, DataRegularSeason20242025!$E$3:$E$1315, $A27)</f>
        <v>64</v>
      </c>
      <c r="GE27">
        <f>SUMIFS(DataRegularSeason20242025!$AA$3:$AA$1315,DataRegularSeason20242025!$B$3:$B$1315, "&lt;=" &amp; GE$1, DataRegularSeason20242025!$D$3:$D$1315, $A27)+SUMIFS(DataRegularSeason20242025!$AB$3:$AB$1315,DataRegularSeason20242025!$B$3:$B$1315, "&lt;=" &amp; GE$1, DataRegularSeason20242025!$E$3:$E$1315, $A27)</f>
        <v>64</v>
      </c>
      <c r="GF27">
        <f>SUMIFS(DataRegularSeason20242025!$AA$3:$AA$1315,DataRegularSeason20242025!$B$3:$B$1315, "&lt;=" &amp; GF$1, DataRegularSeason20242025!$D$3:$D$1315, $A27)+SUMIFS(DataRegularSeason20242025!$AB$3:$AB$1315,DataRegularSeason20242025!$B$3:$B$1315, "&lt;=" &amp; GF$1, DataRegularSeason20242025!$E$3:$E$1315, $A27)</f>
        <v>64</v>
      </c>
      <c r="GG27">
        <f>SUMIFS(DataRegularSeason20242025!$AA$3:$AA$1315,DataRegularSeason20242025!$B$3:$B$1315, "&lt;=" &amp; GG$1, DataRegularSeason20242025!$D$3:$D$1315, $A27)+SUMIFS(DataRegularSeason20242025!$AB$3:$AB$1315,DataRegularSeason20242025!$B$3:$B$1315, "&lt;=" &amp; GG$1, DataRegularSeason20242025!$E$3:$E$1315, $A27)</f>
        <v>64</v>
      </c>
      <c r="GH27">
        <f>SUMIFS(DataRegularSeason20242025!$AA$3:$AA$1315,DataRegularSeason20242025!$B$3:$B$1315, "&lt;=" &amp; GH$1, DataRegularSeason20242025!$D$3:$D$1315, $A27)+SUMIFS(DataRegularSeason20242025!$AB$3:$AB$1315,DataRegularSeason20242025!$B$3:$B$1315, "&lt;=" &amp; GH$1, DataRegularSeason20242025!$E$3:$E$1315, $A27)</f>
        <v>64</v>
      </c>
      <c r="GI27">
        <f>SUMIFS(DataRegularSeason20242025!$AA$3:$AA$1315,DataRegularSeason20242025!$B$3:$B$1315, "&lt;=" &amp; GI$1, DataRegularSeason20242025!$D$3:$D$1315, $A27)+SUMIFS(DataRegularSeason20242025!$AB$3:$AB$1315,DataRegularSeason20242025!$B$3:$B$1315, "&lt;=" &amp; GI$1, DataRegularSeason20242025!$E$3:$E$1315, $A27)</f>
        <v>64</v>
      </c>
      <c r="GJ27">
        <f>SUMIFS(DataRegularSeason20242025!$AA$3:$AA$1315,DataRegularSeason20242025!$B$3:$B$1315, "&lt;=" &amp; GJ$1, DataRegularSeason20242025!$D$3:$D$1315, $A27)+SUMIFS(DataRegularSeason20242025!$AB$3:$AB$1315,DataRegularSeason20242025!$B$3:$B$1315, "&lt;=" &amp; GJ$1, DataRegularSeason20242025!$E$3:$E$1315, $A27)</f>
        <v>64</v>
      </c>
      <c r="GK27">
        <f>SUMIFS(DataRegularSeason20242025!$AA$3:$AA$1315,DataRegularSeason20242025!$B$3:$B$1315, "&lt;=" &amp; GK$1, DataRegularSeason20242025!$D$3:$D$1315, $A27)+SUMIFS(DataRegularSeason20242025!$AB$3:$AB$1315,DataRegularSeason20242025!$B$3:$B$1315, "&lt;=" &amp; GK$1, DataRegularSeason20242025!$E$3:$E$1315, $A27)</f>
        <v>64</v>
      </c>
      <c r="GL27">
        <f>SUMIFS(DataRegularSeason20242025!$AA$3:$AA$1315,DataRegularSeason20242025!$B$3:$B$1315, "&lt;=" &amp; GL$1, DataRegularSeason20242025!$D$3:$D$1315, $A27)+SUMIFS(DataRegularSeason20242025!$AB$3:$AB$1315,DataRegularSeason20242025!$B$3:$B$1315, "&lt;=" &amp; GL$1, DataRegularSeason20242025!$E$3:$E$1315, $A27)</f>
        <v>64</v>
      </c>
      <c r="GM27">
        <f>SUMIFS(DataRegularSeason20242025!$AA$3:$AA$1315,DataRegularSeason20242025!$B$3:$B$1315, "&lt;=" &amp; GM$1, DataRegularSeason20242025!$D$3:$D$1315, $A27)+SUMIFS(DataRegularSeason20242025!$AB$3:$AB$1315,DataRegularSeason20242025!$B$3:$B$1315, "&lt;=" &amp; GM$1, DataRegularSeason20242025!$E$3:$E$1315, $A27)</f>
        <v>64</v>
      </c>
      <c r="GN27">
        <f>SUMIFS(DataRegularSeason20242025!$AA$3:$AA$1315,DataRegularSeason20242025!$B$3:$B$1315, "&lt;=" &amp; GN$1, DataRegularSeason20242025!$D$3:$D$1315, $A27)+SUMIFS(DataRegularSeason20242025!$AB$3:$AB$1315,DataRegularSeason20242025!$B$3:$B$1315, "&lt;=" &amp; GN$1, DataRegularSeason20242025!$E$3:$E$1315, $A27)</f>
        <v>64</v>
      </c>
      <c r="GO27">
        <f>SUMIFS(DataRegularSeason20242025!$AA$3:$AA$1315,DataRegularSeason20242025!$B$3:$B$1315, "&lt;=" &amp; GO$1, DataRegularSeason20242025!$D$3:$D$1315, $A27)+SUMIFS(DataRegularSeason20242025!$AB$3:$AB$1315,DataRegularSeason20242025!$B$3:$B$1315, "&lt;=" &amp; GO$1, DataRegularSeason20242025!$E$3:$E$1315, $A27)</f>
        <v>64</v>
      </c>
      <c r="GP27">
        <f>SUMIFS(DataRegularSeason20242025!$AA$3:$AA$1315,DataRegularSeason20242025!$B$3:$B$1315, "&lt;=" &amp; GP$1, DataRegularSeason20242025!$D$3:$D$1315, $A27)+SUMIFS(DataRegularSeason20242025!$AB$3:$AB$1315,DataRegularSeason20242025!$B$3:$B$1315, "&lt;=" &amp; GP$1, DataRegularSeason20242025!$E$3:$E$1315, $A27)</f>
        <v>64</v>
      </c>
      <c r="GQ27">
        <f>SUMIFS(DataRegularSeason20242025!$AA$3:$AA$1315,DataRegularSeason20242025!$B$3:$B$1315, "&lt;=" &amp; GQ$1, DataRegularSeason20242025!$D$3:$D$1315, $A27)+SUMIFS(DataRegularSeason20242025!$AB$3:$AB$1315,DataRegularSeason20242025!$B$3:$B$1315, "&lt;=" &amp; GQ$1, DataRegularSeason20242025!$E$3:$E$1315, $A27)</f>
        <v>64</v>
      </c>
      <c r="GR27">
        <f>SUMIFS(DataRegularSeason20242025!$AA$3:$AA$1315,DataRegularSeason20242025!$B$3:$B$1315, "&lt;=" &amp; GR$1, DataRegularSeason20242025!$D$3:$D$1315, $A27)+SUMIFS(DataRegularSeason20242025!$AB$3:$AB$1315,DataRegularSeason20242025!$B$3:$B$1315, "&lt;=" &amp; GR$1, DataRegularSeason20242025!$E$3:$E$1315, $A27)</f>
        <v>64</v>
      </c>
      <c r="GS27">
        <f>SUMIFS(DataRegularSeason20242025!$AA$3:$AA$1315,DataRegularSeason20242025!$B$3:$B$1315, "&lt;=" &amp; GS$1, DataRegularSeason20242025!$D$3:$D$1315, $A27)+SUMIFS(DataRegularSeason20242025!$AB$3:$AB$1315,DataRegularSeason20242025!$B$3:$B$1315, "&lt;=" &amp; GS$1, DataRegularSeason20242025!$E$3:$E$1315, $A27)</f>
        <v>64</v>
      </c>
      <c r="GT27">
        <f>SUMIFS(DataRegularSeason20242025!$AA$3:$AA$1315,DataRegularSeason20242025!$B$3:$B$1315, "&lt;=" &amp; GT$1, DataRegularSeason20242025!$D$3:$D$1315, $A27)+SUMIFS(DataRegularSeason20242025!$AB$3:$AB$1315,DataRegularSeason20242025!$B$3:$B$1315, "&lt;=" &amp; GT$1, DataRegularSeason20242025!$E$3:$E$1315, $A27)</f>
        <v>64</v>
      </c>
      <c r="GU27">
        <f>SUMIFS(DataRegularSeason20242025!$AA$3:$AA$1315,DataRegularSeason20242025!$B$3:$B$1315, "&lt;=" &amp; GU$1, DataRegularSeason20242025!$D$3:$D$1315, $A27)+SUMIFS(DataRegularSeason20242025!$AB$3:$AB$1315,DataRegularSeason20242025!$B$3:$B$1315, "&lt;=" &amp; GU$1, DataRegularSeason20242025!$E$3:$E$1315, $A27)</f>
        <v>64</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58</v>
      </c>
      <c r="DV28">
        <f>SUMIFS(DataRegularSeason20242025!$AA$3:$AA$1315,DataRegularSeason20242025!$B$3:$B$1315, "&lt;=" &amp; DV$1, DataRegularSeason20242025!$D$3:$D$1315, $A28)+SUMIFS(DataRegularSeason20242025!$AB$3:$AB$1315,DataRegularSeason20242025!$B$3:$B$1315, "&lt;=" &amp; DV$1, DataRegularSeason20242025!$E$3:$E$1315, $A28)</f>
        <v>58</v>
      </c>
      <c r="DW28">
        <f>SUMIFS(DataRegularSeason20242025!$AA$3:$AA$1315,DataRegularSeason20242025!$B$3:$B$1315, "&lt;=" &amp; DW$1, DataRegularSeason20242025!$D$3:$D$1315, $A28)+SUMIFS(DataRegularSeason20242025!$AB$3:$AB$1315,DataRegularSeason20242025!$B$3:$B$1315, "&lt;=" &amp; DW$1, DataRegularSeason20242025!$E$3:$E$1315, $A28)</f>
        <v>58</v>
      </c>
      <c r="DX28">
        <f>SUMIFS(DataRegularSeason20242025!$AA$3:$AA$1315,DataRegularSeason20242025!$B$3:$B$1315, "&lt;=" &amp; DX$1, DataRegularSeason20242025!$D$3:$D$1315, $A28)+SUMIFS(DataRegularSeason20242025!$AB$3:$AB$1315,DataRegularSeason20242025!$B$3:$B$1315, "&lt;=" &amp; DX$1, DataRegularSeason20242025!$E$3:$E$1315, $A28)</f>
        <v>58</v>
      </c>
      <c r="DY28">
        <f>SUMIFS(DataRegularSeason20242025!$AA$3:$AA$1315,DataRegularSeason20242025!$B$3:$B$1315, "&lt;=" &amp; DY$1, DataRegularSeason20242025!$D$3:$D$1315, $A28)+SUMIFS(DataRegularSeason20242025!$AB$3:$AB$1315,DataRegularSeason20242025!$B$3:$B$1315, "&lt;=" &amp; DY$1, DataRegularSeason20242025!$E$3:$E$1315, $A28)</f>
        <v>58</v>
      </c>
      <c r="DZ28">
        <f>SUMIFS(DataRegularSeason20242025!$AA$3:$AA$1315,DataRegularSeason20242025!$B$3:$B$1315, "&lt;=" &amp; DZ$1, DataRegularSeason20242025!$D$3:$D$1315, $A28)+SUMIFS(DataRegularSeason20242025!$AB$3:$AB$1315,DataRegularSeason20242025!$B$3:$B$1315, "&lt;=" &amp; DZ$1, DataRegularSeason20242025!$E$3:$E$1315, $A28)</f>
        <v>58</v>
      </c>
      <c r="EA28">
        <f>SUMIFS(DataRegularSeason20242025!$AA$3:$AA$1315,DataRegularSeason20242025!$B$3:$B$1315, "&lt;=" &amp; EA$1, DataRegularSeason20242025!$D$3:$D$1315, $A28)+SUMIFS(DataRegularSeason20242025!$AB$3:$AB$1315,DataRegularSeason20242025!$B$3:$B$1315, "&lt;=" &amp; EA$1, DataRegularSeason20242025!$E$3:$E$1315, $A28)</f>
        <v>58</v>
      </c>
      <c r="EB28">
        <f>SUMIFS(DataRegularSeason20242025!$AA$3:$AA$1315,DataRegularSeason20242025!$B$3:$B$1315, "&lt;=" &amp; EB$1, DataRegularSeason20242025!$D$3:$D$1315, $A28)+SUMIFS(DataRegularSeason20242025!$AB$3:$AB$1315,DataRegularSeason20242025!$B$3:$B$1315, "&lt;=" &amp; EB$1, DataRegularSeason20242025!$E$3:$E$1315, $A28)</f>
        <v>58</v>
      </c>
      <c r="EC28">
        <f>SUMIFS(DataRegularSeason20242025!$AA$3:$AA$1315,DataRegularSeason20242025!$B$3:$B$1315, "&lt;=" &amp; EC$1, DataRegularSeason20242025!$D$3:$D$1315, $A28)+SUMIFS(DataRegularSeason20242025!$AB$3:$AB$1315,DataRegularSeason20242025!$B$3:$B$1315, "&lt;=" &amp; EC$1, DataRegularSeason20242025!$E$3:$E$1315, $A28)</f>
        <v>58</v>
      </c>
      <c r="ED28">
        <f>SUMIFS(DataRegularSeason20242025!$AA$3:$AA$1315,DataRegularSeason20242025!$B$3:$B$1315, "&lt;=" &amp; ED$1, DataRegularSeason20242025!$D$3:$D$1315, $A28)+SUMIFS(DataRegularSeason20242025!$AB$3:$AB$1315,DataRegularSeason20242025!$B$3:$B$1315, "&lt;=" &amp; ED$1, DataRegularSeason20242025!$E$3:$E$1315, $A28)</f>
        <v>58</v>
      </c>
      <c r="EE28">
        <f>SUMIFS(DataRegularSeason20242025!$AA$3:$AA$1315,DataRegularSeason20242025!$B$3:$B$1315, "&lt;=" &amp; EE$1, DataRegularSeason20242025!$D$3:$D$1315, $A28)+SUMIFS(DataRegularSeason20242025!$AB$3:$AB$1315,DataRegularSeason20242025!$B$3:$B$1315, "&lt;=" &amp; EE$1, DataRegularSeason20242025!$E$3:$E$1315, $A28)</f>
        <v>58</v>
      </c>
      <c r="EF28">
        <f>SUMIFS(DataRegularSeason20242025!$AA$3:$AA$1315,DataRegularSeason20242025!$B$3:$B$1315, "&lt;=" &amp; EF$1, DataRegularSeason20242025!$D$3:$D$1315, $A28)+SUMIFS(DataRegularSeason20242025!$AB$3:$AB$1315,DataRegularSeason20242025!$B$3:$B$1315, "&lt;=" &amp; EF$1, DataRegularSeason20242025!$E$3:$E$1315, $A28)</f>
        <v>58</v>
      </c>
      <c r="EG28">
        <f>SUMIFS(DataRegularSeason20242025!$AA$3:$AA$1315,DataRegularSeason20242025!$B$3:$B$1315, "&lt;=" &amp; EG$1, DataRegularSeason20242025!$D$3:$D$1315, $A28)+SUMIFS(DataRegularSeason20242025!$AB$3:$AB$1315,DataRegularSeason20242025!$B$3:$B$1315, "&lt;=" &amp; EG$1, DataRegularSeason20242025!$E$3:$E$1315, $A28)</f>
        <v>58</v>
      </c>
      <c r="EH28">
        <f>SUMIFS(DataRegularSeason20242025!$AA$3:$AA$1315,DataRegularSeason20242025!$B$3:$B$1315, "&lt;=" &amp; EH$1, DataRegularSeason20242025!$D$3:$D$1315, $A28)+SUMIFS(DataRegularSeason20242025!$AB$3:$AB$1315,DataRegularSeason20242025!$B$3:$B$1315, "&lt;=" &amp; EH$1, DataRegularSeason20242025!$E$3:$E$1315, $A28)</f>
        <v>58</v>
      </c>
      <c r="EI28">
        <f>SUMIFS(DataRegularSeason20242025!$AA$3:$AA$1315,DataRegularSeason20242025!$B$3:$B$1315, "&lt;=" &amp; EI$1, DataRegularSeason20242025!$D$3:$D$1315, $A28)+SUMIFS(DataRegularSeason20242025!$AB$3:$AB$1315,DataRegularSeason20242025!$B$3:$B$1315, "&lt;=" &amp; EI$1, DataRegularSeason20242025!$E$3:$E$1315, $A28)</f>
        <v>58</v>
      </c>
      <c r="EJ28">
        <f>SUMIFS(DataRegularSeason20242025!$AA$3:$AA$1315,DataRegularSeason20242025!$B$3:$B$1315, "&lt;=" &amp; EJ$1, DataRegularSeason20242025!$D$3:$D$1315, $A28)+SUMIFS(DataRegularSeason20242025!$AB$3:$AB$1315,DataRegularSeason20242025!$B$3:$B$1315, "&lt;=" &amp; EJ$1, DataRegularSeason20242025!$E$3:$E$1315, $A28)</f>
        <v>58</v>
      </c>
      <c r="EK28">
        <f>SUMIFS(DataRegularSeason20242025!$AA$3:$AA$1315,DataRegularSeason20242025!$B$3:$B$1315, "&lt;=" &amp; EK$1, DataRegularSeason20242025!$D$3:$D$1315, $A28)+SUMIFS(DataRegularSeason20242025!$AB$3:$AB$1315,DataRegularSeason20242025!$B$3:$B$1315, "&lt;=" &amp; EK$1, DataRegularSeason20242025!$E$3:$E$1315, $A28)</f>
        <v>58</v>
      </c>
      <c r="EL28">
        <f>SUMIFS(DataRegularSeason20242025!$AA$3:$AA$1315,DataRegularSeason20242025!$B$3:$B$1315, "&lt;=" &amp; EL$1, DataRegularSeason20242025!$D$3:$D$1315, $A28)+SUMIFS(DataRegularSeason20242025!$AB$3:$AB$1315,DataRegularSeason20242025!$B$3:$B$1315, "&lt;=" &amp; EL$1, DataRegularSeason20242025!$E$3:$E$1315, $A28)</f>
        <v>58</v>
      </c>
      <c r="EM28">
        <f>SUMIFS(DataRegularSeason20242025!$AA$3:$AA$1315,DataRegularSeason20242025!$B$3:$B$1315, "&lt;=" &amp; EM$1, DataRegularSeason20242025!$D$3:$D$1315, $A28)+SUMIFS(DataRegularSeason20242025!$AB$3:$AB$1315,DataRegularSeason20242025!$B$3:$B$1315, "&lt;=" &amp; EM$1, DataRegularSeason20242025!$E$3:$E$1315, $A28)</f>
        <v>58</v>
      </c>
      <c r="EN28">
        <f>SUMIFS(DataRegularSeason20242025!$AA$3:$AA$1315,DataRegularSeason20242025!$B$3:$B$1315, "&lt;=" &amp; EN$1, DataRegularSeason20242025!$D$3:$D$1315, $A28)+SUMIFS(DataRegularSeason20242025!$AB$3:$AB$1315,DataRegularSeason20242025!$B$3:$B$1315, "&lt;=" &amp; EN$1, DataRegularSeason20242025!$E$3:$E$1315, $A28)</f>
        <v>58</v>
      </c>
      <c r="EO28">
        <f>SUMIFS(DataRegularSeason20242025!$AA$3:$AA$1315,DataRegularSeason20242025!$B$3:$B$1315, "&lt;=" &amp; EO$1, DataRegularSeason20242025!$D$3:$D$1315, $A28)+SUMIFS(DataRegularSeason20242025!$AB$3:$AB$1315,DataRegularSeason20242025!$B$3:$B$1315, "&lt;=" &amp; EO$1, DataRegularSeason20242025!$E$3:$E$1315, $A28)</f>
        <v>58</v>
      </c>
      <c r="EP28">
        <f>SUMIFS(DataRegularSeason20242025!$AA$3:$AA$1315,DataRegularSeason20242025!$B$3:$B$1315, "&lt;=" &amp; EP$1, DataRegularSeason20242025!$D$3:$D$1315, $A28)+SUMIFS(DataRegularSeason20242025!$AB$3:$AB$1315,DataRegularSeason20242025!$B$3:$B$1315, "&lt;=" &amp; EP$1, DataRegularSeason20242025!$E$3:$E$1315, $A28)</f>
        <v>58</v>
      </c>
      <c r="EQ28">
        <f>SUMIFS(DataRegularSeason20242025!$AA$3:$AA$1315,DataRegularSeason20242025!$B$3:$B$1315, "&lt;=" &amp; EQ$1, DataRegularSeason20242025!$D$3:$D$1315, $A28)+SUMIFS(DataRegularSeason20242025!$AB$3:$AB$1315,DataRegularSeason20242025!$B$3:$B$1315, "&lt;=" &amp; EQ$1, DataRegularSeason20242025!$E$3:$E$1315, $A28)</f>
        <v>58</v>
      </c>
      <c r="ER28">
        <f>SUMIFS(DataRegularSeason20242025!$AA$3:$AA$1315,DataRegularSeason20242025!$B$3:$B$1315, "&lt;=" &amp; ER$1, DataRegularSeason20242025!$D$3:$D$1315, $A28)+SUMIFS(DataRegularSeason20242025!$AB$3:$AB$1315,DataRegularSeason20242025!$B$3:$B$1315, "&lt;=" &amp; ER$1, DataRegularSeason20242025!$E$3:$E$1315, $A28)</f>
        <v>58</v>
      </c>
      <c r="ES28">
        <f>SUMIFS(DataRegularSeason20242025!$AA$3:$AA$1315,DataRegularSeason20242025!$B$3:$B$1315, "&lt;=" &amp; ES$1, DataRegularSeason20242025!$D$3:$D$1315, $A28)+SUMIFS(DataRegularSeason20242025!$AB$3:$AB$1315,DataRegularSeason20242025!$B$3:$B$1315, "&lt;=" &amp; ES$1, DataRegularSeason20242025!$E$3:$E$1315, $A28)</f>
        <v>58</v>
      </c>
      <c r="ET28">
        <f>SUMIFS(DataRegularSeason20242025!$AA$3:$AA$1315,DataRegularSeason20242025!$B$3:$B$1315, "&lt;=" &amp; ET$1, DataRegularSeason20242025!$D$3:$D$1315, $A28)+SUMIFS(DataRegularSeason20242025!$AB$3:$AB$1315,DataRegularSeason20242025!$B$3:$B$1315, "&lt;=" &amp; ET$1, DataRegularSeason20242025!$E$3:$E$1315, $A28)</f>
        <v>58</v>
      </c>
      <c r="EU28">
        <f>SUMIFS(DataRegularSeason20242025!$AA$3:$AA$1315,DataRegularSeason20242025!$B$3:$B$1315, "&lt;=" &amp; EU$1, DataRegularSeason20242025!$D$3:$D$1315, $A28)+SUMIFS(DataRegularSeason20242025!$AB$3:$AB$1315,DataRegularSeason20242025!$B$3:$B$1315, "&lt;=" &amp; EU$1, DataRegularSeason20242025!$E$3:$E$1315, $A28)</f>
        <v>58</v>
      </c>
      <c r="EV28">
        <f>SUMIFS(DataRegularSeason20242025!$AA$3:$AA$1315,DataRegularSeason20242025!$B$3:$B$1315, "&lt;=" &amp; EV$1, DataRegularSeason20242025!$D$3:$D$1315, $A28)+SUMIFS(DataRegularSeason20242025!$AB$3:$AB$1315,DataRegularSeason20242025!$B$3:$B$1315, "&lt;=" &amp; EV$1, DataRegularSeason20242025!$E$3:$E$1315, $A28)</f>
        <v>58</v>
      </c>
      <c r="EW28">
        <f>SUMIFS(DataRegularSeason20242025!$AA$3:$AA$1315,DataRegularSeason20242025!$B$3:$B$1315, "&lt;=" &amp; EW$1, DataRegularSeason20242025!$D$3:$D$1315, $A28)+SUMIFS(DataRegularSeason20242025!$AB$3:$AB$1315,DataRegularSeason20242025!$B$3:$B$1315, "&lt;=" &amp; EW$1, DataRegularSeason20242025!$E$3:$E$1315, $A28)</f>
        <v>58</v>
      </c>
      <c r="EX28">
        <f>SUMIFS(DataRegularSeason20242025!$AA$3:$AA$1315,DataRegularSeason20242025!$B$3:$B$1315, "&lt;=" &amp; EX$1, DataRegularSeason20242025!$D$3:$D$1315, $A28)+SUMIFS(DataRegularSeason20242025!$AB$3:$AB$1315,DataRegularSeason20242025!$B$3:$B$1315, "&lt;=" &amp; EX$1, DataRegularSeason20242025!$E$3:$E$1315, $A28)</f>
        <v>58</v>
      </c>
      <c r="EY28">
        <f>SUMIFS(DataRegularSeason20242025!$AA$3:$AA$1315,DataRegularSeason20242025!$B$3:$B$1315, "&lt;=" &amp; EY$1, DataRegularSeason20242025!$D$3:$D$1315, $A28)+SUMIFS(DataRegularSeason20242025!$AB$3:$AB$1315,DataRegularSeason20242025!$B$3:$B$1315, "&lt;=" &amp; EY$1, DataRegularSeason20242025!$E$3:$E$1315, $A28)</f>
        <v>58</v>
      </c>
      <c r="EZ28">
        <f>SUMIFS(DataRegularSeason20242025!$AA$3:$AA$1315,DataRegularSeason20242025!$B$3:$B$1315, "&lt;=" &amp; EZ$1, DataRegularSeason20242025!$D$3:$D$1315, $A28)+SUMIFS(DataRegularSeason20242025!$AB$3:$AB$1315,DataRegularSeason20242025!$B$3:$B$1315, "&lt;=" &amp; EZ$1, DataRegularSeason20242025!$E$3:$E$1315, $A28)</f>
        <v>58</v>
      </c>
      <c r="FA28">
        <f>SUMIFS(DataRegularSeason20242025!$AA$3:$AA$1315,DataRegularSeason20242025!$B$3:$B$1315, "&lt;=" &amp; FA$1, DataRegularSeason20242025!$D$3:$D$1315, $A28)+SUMIFS(DataRegularSeason20242025!$AB$3:$AB$1315,DataRegularSeason20242025!$B$3:$B$1315, "&lt;=" &amp; FA$1, DataRegularSeason20242025!$E$3:$E$1315, $A28)</f>
        <v>58</v>
      </c>
      <c r="FB28">
        <f>SUMIFS(DataRegularSeason20242025!$AA$3:$AA$1315,DataRegularSeason20242025!$B$3:$B$1315, "&lt;=" &amp; FB$1, DataRegularSeason20242025!$D$3:$D$1315, $A28)+SUMIFS(DataRegularSeason20242025!$AB$3:$AB$1315,DataRegularSeason20242025!$B$3:$B$1315, "&lt;=" &amp; FB$1, DataRegularSeason20242025!$E$3:$E$1315, $A28)</f>
        <v>58</v>
      </c>
      <c r="FC28">
        <f>SUMIFS(DataRegularSeason20242025!$AA$3:$AA$1315,DataRegularSeason20242025!$B$3:$B$1315, "&lt;=" &amp; FC$1, DataRegularSeason20242025!$D$3:$D$1315, $A28)+SUMIFS(DataRegularSeason20242025!$AB$3:$AB$1315,DataRegularSeason20242025!$B$3:$B$1315, "&lt;=" &amp; FC$1, DataRegularSeason20242025!$E$3:$E$1315, $A28)</f>
        <v>58</v>
      </c>
      <c r="FD28">
        <f>SUMIFS(DataRegularSeason20242025!$AA$3:$AA$1315,DataRegularSeason20242025!$B$3:$B$1315, "&lt;=" &amp; FD$1, DataRegularSeason20242025!$D$3:$D$1315, $A28)+SUMIFS(DataRegularSeason20242025!$AB$3:$AB$1315,DataRegularSeason20242025!$B$3:$B$1315, "&lt;=" &amp; FD$1, DataRegularSeason20242025!$E$3:$E$1315, $A28)</f>
        <v>58</v>
      </c>
      <c r="FE28">
        <f>SUMIFS(DataRegularSeason20242025!$AA$3:$AA$1315,DataRegularSeason20242025!$B$3:$B$1315, "&lt;=" &amp; FE$1, DataRegularSeason20242025!$D$3:$D$1315, $A28)+SUMIFS(DataRegularSeason20242025!$AB$3:$AB$1315,DataRegularSeason20242025!$B$3:$B$1315, "&lt;=" &amp; FE$1, DataRegularSeason20242025!$E$3:$E$1315, $A28)</f>
        <v>58</v>
      </c>
      <c r="FF28">
        <f>SUMIFS(DataRegularSeason20242025!$AA$3:$AA$1315,DataRegularSeason20242025!$B$3:$B$1315, "&lt;=" &amp; FF$1, DataRegularSeason20242025!$D$3:$D$1315, $A28)+SUMIFS(DataRegularSeason20242025!$AB$3:$AB$1315,DataRegularSeason20242025!$B$3:$B$1315, "&lt;=" &amp; FF$1, DataRegularSeason20242025!$E$3:$E$1315, $A28)</f>
        <v>58</v>
      </c>
      <c r="FG28">
        <f>SUMIFS(DataRegularSeason20242025!$AA$3:$AA$1315,DataRegularSeason20242025!$B$3:$B$1315, "&lt;=" &amp; FG$1, DataRegularSeason20242025!$D$3:$D$1315, $A28)+SUMIFS(DataRegularSeason20242025!$AB$3:$AB$1315,DataRegularSeason20242025!$B$3:$B$1315, "&lt;=" &amp; FG$1, DataRegularSeason20242025!$E$3:$E$1315, $A28)</f>
        <v>58</v>
      </c>
      <c r="FH28">
        <f>SUMIFS(DataRegularSeason20242025!$AA$3:$AA$1315,DataRegularSeason20242025!$B$3:$B$1315, "&lt;=" &amp; FH$1, DataRegularSeason20242025!$D$3:$D$1315, $A28)+SUMIFS(DataRegularSeason20242025!$AB$3:$AB$1315,DataRegularSeason20242025!$B$3:$B$1315, "&lt;=" &amp; FH$1, DataRegularSeason20242025!$E$3:$E$1315, $A28)</f>
        <v>58</v>
      </c>
      <c r="FI28">
        <f>SUMIFS(DataRegularSeason20242025!$AA$3:$AA$1315,DataRegularSeason20242025!$B$3:$B$1315, "&lt;=" &amp; FI$1, DataRegularSeason20242025!$D$3:$D$1315, $A28)+SUMIFS(DataRegularSeason20242025!$AB$3:$AB$1315,DataRegularSeason20242025!$B$3:$B$1315, "&lt;=" &amp; FI$1, DataRegularSeason20242025!$E$3:$E$1315, $A28)</f>
        <v>58</v>
      </c>
      <c r="FJ28">
        <f>SUMIFS(DataRegularSeason20242025!$AA$3:$AA$1315,DataRegularSeason20242025!$B$3:$B$1315, "&lt;=" &amp; FJ$1, DataRegularSeason20242025!$D$3:$D$1315, $A28)+SUMIFS(DataRegularSeason20242025!$AB$3:$AB$1315,DataRegularSeason20242025!$B$3:$B$1315, "&lt;=" &amp; FJ$1, DataRegularSeason20242025!$E$3:$E$1315, $A28)</f>
        <v>58</v>
      </c>
      <c r="FK28">
        <f>SUMIFS(DataRegularSeason20242025!$AA$3:$AA$1315,DataRegularSeason20242025!$B$3:$B$1315, "&lt;=" &amp; FK$1, DataRegularSeason20242025!$D$3:$D$1315, $A28)+SUMIFS(DataRegularSeason20242025!$AB$3:$AB$1315,DataRegularSeason20242025!$B$3:$B$1315, "&lt;=" &amp; FK$1, DataRegularSeason20242025!$E$3:$E$1315, $A28)</f>
        <v>58</v>
      </c>
      <c r="FL28">
        <f>SUMIFS(DataRegularSeason20242025!$AA$3:$AA$1315,DataRegularSeason20242025!$B$3:$B$1315, "&lt;=" &amp; FL$1, DataRegularSeason20242025!$D$3:$D$1315, $A28)+SUMIFS(DataRegularSeason20242025!$AB$3:$AB$1315,DataRegularSeason20242025!$B$3:$B$1315, "&lt;=" &amp; FL$1, DataRegularSeason20242025!$E$3:$E$1315, $A28)</f>
        <v>58</v>
      </c>
      <c r="FM28">
        <f>SUMIFS(DataRegularSeason20242025!$AA$3:$AA$1315,DataRegularSeason20242025!$B$3:$B$1315, "&lt;=" &amp; FM$1, DataRegularSeason20242025!$D$3:$D$1315, $A28)+SUMIFS(DataRegularSeason20242025!$AB$3:$AB$1315,DataRegularSeason20242025!$B$3:$B$1315, "&lt;=" &amp; FM$1, DataRegularSeason20242025!$E$3:$E$1315, $A28)</f>
        <v>58</v>
      </c>
      <c r="FN28">
        <f>SUMIFS(DataRegularSeason20242025!$AA$3:$AA$1315,DataRegularSeason20242025!$B$3:$B$1315, "&lt;=" &amp; FN$1, DataRegularSeason20242025!$D$3:$D$1315, $A28)+SUMIFS(DataRegularSeason20242025!$AB$3:$AB$1315,DataRegularSeason20242025!$B$3:$B$1315, "&lt;=" &amp; FN$1, DataRegularSeason20242025!$E$3:$E$1315, $A28)</f>
        <v>58</v>
      </c>
      <c r="FO28">
        <f>SUMIFS(DataRegularSeason20242025!$AA$3:$AA$1315,DataRegularSeason20242025!$B$3:$B$1315, "&lt;=" &amp; FO$1, DataRegularSeason20242025!$D$3:$D$1315, $A28)+SUMIFS(DataRegularSeason20242025!$AB$3:$AB$1315,DataRegularSeason20242025!$B$3:$B$1315, "&lt;=" &amp; FO$1, DataRegularSeason20242025!$E$3:$E$1315, $A28)</f>
        <v>58</v>
      </c>
      <c r="FP28">
        <f>SUMIFS(DataRegularSeason20242025!$AA$3:$AA$1315,DataRegularSeason20242025!$B$3:$B$1315, "&lt;=" &amp; FP$1, DataRegularSeason20242025!$D$3:$D$1315, $A28)+SUMIFS(DataRegularSeason20242025!$AB$3:$AB$1315,DataRegularSeason20242025!$B$3:$B$1315, "&lt;=" &amp; FP$1, DataRegularSeason20242025!$E$3:$E$1315, $A28)</f>
        <v>58</v>
      </c>
      <c r="FQ28">
        <f>SUMIFS(DataRegularSeason20242025!$AA$3:$AA$1315,DataRegularSeason20242025!$B$3:$B$1315, "&lt;=" &amp; FQ$1, DataRegularSeason20242025!$D$3:$D$1315, $A28)+SUMIFS(DataRegularSeason20242025!$AB$3:$AB$1315,DataRegularSeason20242025!$B$3:$B$1315, "&lt;=" &amp; FQ$1, DataRegularSeason20242025!$E$3:$E$1315, $A28)</f>
        <v>58</v>
      </c>
      <c r="FR28">
        <f>SUMIFS(DataRegularSeason20242025!$AA$3:$AA$1315,DataRegularSeason20242025!$B$3:$B$1315, "&lt;=" &amp; FR$1, DataRegularSeason20242025!$D$3:$D$1315, $A28)+SUMIFS(DataRegularSeason20242025!$AB$3:$AB$1315,DataRegularSeason20242025!$B$3:$B$1315, "&lt;=" &amp; FR$1, DataRegularSeason20242025!$E$3:$E$1315, $A28)</f>
        <v>58</v>
      </c>
      <c r="FS28">
        <f>SUMIFS(DataRegularSeason20242025!$AA$3:$AA$1315,DataRegularSeason20242025!$B$3:$B$1315, "&lt;=" &amp; FS$1, DataRegularSeason20242025!$D$3:$D$1315, $A28)+SUMIFS(DataRegularSeason20242025!$AB$3:$AB$1315,DataRegularSeason20242025!$B$3:$B$1315, "&lt;=" &amp; FS$1, DataRegularSeason20242025!$E$3:$E$1315, $A28)</f>
        <v>58</v>
      </c>
      <c r="FT28">
        <f>SUMIFS(DataRegularSeason20242025!$AA$3:$AA$1315,DataRegularSeason20242025!$B$3:$B$1315, "&lt;=" &amp; FT$1, DataRegularSeason20242025!$D$3:$D$1315, $A28)+SUMIFS(DataRegularSeason20242025!$AB$3:$AB$1315,DataRegularSeason20242025!$B$3:$B$1315, "&lt;=" &amp; FT$1, DataRegularSeason20242025!$E$3:$E$1315, $A28)</f>
        <v>58</v>
      </c>
      <c r="FU28">
        <f>SUMIFS(DataRegularSeason20242025!$AA$3:$AA$1315,DataRegularSeason20242025!$B$3:$B$1315, "&lt;=" &amp; FU$1, DataRegularSeason20242025!$D$3:$D$1315, $A28)+SUMIFS(DataRegularSeason20242025!$AB$3:$AB$1315,DataRegularSeason20242025!$B$3:$B$1315, "&lt;=" &amp; FU$1, DataRegularSeason20242025!$E$3:$E$1315, $A28)</f>
        <v>58</v>
      </c>
      <c r="FV28">
        <f>SUMIFS(DataRegularSeason20242025!$AA$3:$AA$1315,DataRegularSeason20242025!$B$3:$B$1315, "&lt;=" &amp; FV$1, DataRegularSeason20242025!$D$3:$D$1315, $A28)+SUMIFS(DataRegularSeason20242025!$AB$3:$AB$1315,DataRegularSeason20242025!$B$3:$B$1315, "&lt;=" &amp; FV$1, DataRegularSeason20242025!$E$3:$E$1315, $A28)</f>
        <v>58</v>
      </c>
      <c r="FW28">
        <f>SUMIFS(DataRegularSeason20242025!$AA$3:$AA$1315,DataRegularSeason20242025!$B$3:$B$1315, "&lt;=" &amp; FW$1, DataRegularSeason20242025!$D$3:$D$1315, $A28)+SUMIFS(DataRegularSeason20242025!$AB$3:$AB$1315,DataRegularSeason20242025!$B$3:$B$1315, "&lt;=" &amp; FW$1, DataRegularSeason20242025!$E$3:$E$1315, $A28)</f>
        <v>58</v>
      </c>
      <c r="FX28">
        <f>SUMIFS(DataRegularSeason20242025!$AA$3:$AA$1315,DataRegularSeason20242025!$B$3:$B$1315, "&lt;=" &amp; FX$1, DataRegularSeason20242025!$D$3:$D$1315, $A28)+SUMIFS(DataRegularSeason20242025!$AB$3:$AB$1315,DataRegularSeason20242025!$B$3:$B$1315, "&lt;=" &amp; FX$1, DataRegularSeason20242025!$E$3:$E$1315, $A28)</f>
        <v>58</v>
      </c>
      <c r="FY28">
        <f>SUMIFS(DataRegularSeason20242025!$AA$3:$AA$1315,DataRegularSeason20242025!$B$3:$B$1315, "&lt;=" &amp; FY$1, DataRegularSeason20242025!$D$3:$D$1315, $A28)+SUMIFS(DataRegularSeason20242025!$AB$3:$AB$1315,DataRegularSeason20242025!$B$3:$B$1315, "&lt;=" &amp; FY$1, DataRegularSeason20242025!$E$3:$E$1315, $A28)</f>
        <v>58</v>
      </c>
      <c r="FZ28">
        <f>SUMIFS(DataRegularSeason20242025!$AA$3:$AA$1315,DataRegularSeason20242025!$B$3:$B$1315, "&lt;=" &amp; FZ$1, DataRegularSeason20242025!$D$3:$D$1315, $A28)+SUMIFS(DataRegularSeason20242025!$AB$3:$AB$1315,DataRegularSeason20242025!$B$3:$B$1315, "&lt;=" &amp; FZ$1, DataRegularSeason20242025!$E$3:$E$1315, $A28)</f>
        <v>58</v>
      </c>
      <c r="GA28">
        <f>SUMIFS(DataRegularSeason20242025!$AA$3:$AA$1315,DataRegularSeason20242025!$B$3:$B$1315, "&lt;=" &amp; GA$1, DataRegularSeason20242025!$D$3:$D$1315, $A28)+SUMIFS(DataRegularSeason20242025!$AB$3:$AB$1315,DataRegularSeason20242025!$B$3:$B$1315, "&lt;=" &amp; GA$1, DataRegularSeason20242025!$E$3:$E$1315, $A28)</f>
        <v>58</v>
      </c>
      <c r="GB28">
        <f>SUMIFS(DataRegularSeason20242025!$AA$3:$AA$1315,DataRegularSeason20242025!$B$3:$B$1315, "&lt;=" &amp; GB$1, DataRegularSeason20242025!$D$3:$D$1315, $A28)+SUMIFS(DataRegularSeason20242025!$AB$3:$AB$1315,DataRegularSeason20242025!$B$3:$B$1315, "&lt;=" &amp; GB$1, DataRegularSeason20242025!$E$3:$E$1315, $A28)</f>
        <v>58</v>
      </c>
      <c r="GC28">
        <f>SUMIFS(DataRegularSeason20242025!$AA$3:$AA$1315,DataRegularSeason20242025!$B$3:$B$1315, "&lt;=" &amp; GC$1, DataRegularSeason20242025!$D$3:$D$1315, $A28)+SUMIFS(DataRegularSeason20242025!$AB$3:$AB$1315,DataRegularSeason20242025!$B$3:$B$1315, "&lt;=" &amp; GC$1, DataRegularSeason20242025!$E$3:$E$1315, $A28)</f>
        <v>58</v>
      </c>
      <c r="GD28">
        <f>SUMIFS(DataRegularSeason20242025!$AA$3:$AA$1315,DataRegularSeason20242025!$B$3:$B$1315, "&lt;=" &amp; GD$1, DataRegularSeason20242025!$D$3:$D$1315, $A28)+SUMIFS(DataRegularSeason20242025!$AB$3:$AB$1315,DataRegularSeason20242025!$B$3:$B$1315, "&lt;=" &amp; GD$1, DataRegularSeason20242025!$E$3:$E$1315, $A28)</f>
        <v>58</v>
      </c>
      <c r="GE28">
        <f>SUMIFS(DataRegularSeason20242025!$AA$3:$AA$1315,DataRegularSeason20242025!$B$3:$B$1315, "&lt;=" &amp; GE$1, DataRegularSeason20242025!$D$3:$D$1315, $A28)+SUMIFS(DataRegularSeason20242025!$AB$3:$AB$1315,DataRegularSeason20242025!$B$3:$B$1315, "&lt;=" &amp; GE$1, DataRegularSeason20242025!$E$3:$E$1315, $A28)</f>
        <v>58</v>
      </c>
      <c r="GF28">
        <f>SUMIFS(DataRegularSeason20242025!$AA$3:$AA$1315,DataRegularSeason20242025!$B$3:$B$1315, "&lt;=" &amp; GF$1, DataRegularSeason20242025!$D$3:$D$1315, $A28)+SUMIFS(DataRegularSeason20242025!$AB$3:$AB$1315,DataRegularSeason20242025!$B$3:$B$1315, "&lt;=" &amp; GF$1, DataRegularSeason20242025!$E$3:$E$1315, $A28)</f>
        <v>58</v>
      </c>
      <c r="GG28">
        <f>SUMIFS(DataRegularSeason20242025!$AA$3:$AA$1315,DataRegularSeason20242025!$B$3:$B$1315, "&lt;=" &amp; GG$1, DataRegularSeason20242025!$D$3:$D$1315, $A28)+SUMIFS(DataRegularSeason20242025!$AB$3:$AB$1315,DataRegularSeason20242025!$B$3:$B$1315, "&lt;=" &amp; GG$1, DataRegularSeason20242025!$E$3:$E$1315, $A28)</f>
        <v>58</v>
      </c>
      <c r="GH28">
        <f>SUMIFS(DataRegularSeason20242025!$AA$3:$AA$1315,DataRegularSeason20242025!$B$3:$B$1315, "&lt;=" &amp; GH$1, DataRegularSeason20242025!$D$3:$D$1315, $A28)+SUMIFS(DataRegularSeason20242025!$AB$3:$AB$1315,DataRegularSeason20242025!$B$3:$B$1315, "&lt;=" &amp; GH$1, DataRegularSeason20242025!$E$3:$E$1315, $A28)</f>
        <v>58</v>
      </c>
      <c r="GI28">
        <f>SUMIFS(DataRegularSeason20242025!$AA$3:$AA$1315,DataRegularSeason20242025!$B$3:$B$1315, "&lt;=" &amp; GI$1, DataRegularSeason20242025!$D$3:$D$1315, $A28)+SUMIFS(DataRegularSeason20242025!$AB$3:$AB$1315,DataRegularSeason20242025!$B$3:$B$1315, "&lt;=" &amp; GI$1, DataRegularSeason20242025!$E$3:$E$1315, $A28)</f>
        <v>58</v>
      </c>
      <c r="GJ28">
        <f>SUMIFS(DataRegularSeason20242025!$AA$3:$AA$1315,DataRegularSeason20242025!$B$3:$B$1315, "&lt;=" &amp; GJ$1, DataRegularSeason20242025!$D$3:$D$1315, $A28)+SUMIFS(DataRegularSeason20242025!$AB$3:$AB$1315,DataRegularSeason20242025!$B$3:$B$1315, "&lt;=" &amp; GJ$1, DataRegularSeason20242025!$E$3:$E$1315, $A28)</f>
        <v>58</v>
      </c>
      <c r="GK28">
        <f>SUMIFS(DataRegularSeason20242025!$AA$3:$AA$1315,DataRegularSeason20242025!$B$3:$B$1315, "&lt;=" &amp; GK$1, DataRegularSeason20242025!$D$3:$D$1315, $A28)+SUMIFS(DataRegularSeason20242025!$AB$3:$AB$1315,DataRegularSeason20242025!$B$3:$B$1315, "&lt;=" &amp; GK$1, DataRegularSeason20242025!$E$3:$E$1315, $A28)</f>
        <v>58</v>
      </c>
      <c r="GL28">
        <f>SUMIFS(DataRegularSeason20242025!$AA$3:$AA$1315,DataRegularSeason20242025!$B$3:$B$1315, "&lt;=" &amp; GL$1, DataRegularSeason20242025!$D$3:$D$1315, $A28)+SUMIFS(DataRegularSeason20242025!$AB$3:$AB$1315,DataRegularSeason20242025!$B$3:$B$1315, "&lt;=" &amp; GL$1, DataRegularSeason20242025!$E$3:$E$1315, $A28)</f>
        <v>58</v>
      </c>
      <c r="GM28">
        <f>SUMIFS(DataRegularSeason20242025!$AA$3:$AA$1315,DataRegularSeason20242025!$B$3:$B$1315, "&lt;=" &amp; GM$1, DataRegularSeason20242025!$D$3:$D$1315, $A28)+SUMIFS(DataRegularSeason20242025!$AB$3:$AB$1315,DataRegularSeason20242025!$B$3:$B$1315, "&lt;=" &amp; GM$1, DataRegularSeason20242025!$E$3:$E$1315, $A28)</f>
        <v>58</v>
      </c>
      <c r="GN28">
        <f>SUMIFS(DataRegularSeason20242025!$AA$3:$AA$1315,DataRegularSeason20242025!$B$3:$B$1315, "&lt;=" &amp; GN$1, DataRegularSeason20242025!$D$3:$D$1315, $A28)+SUMIFS(DataRegularSeason20242025!$AB$3:$AB$1315,DataRegularSeason20242025!$B$3:$B$1315, "&lt;=" &amp; GN$1, DataRegularSeason20242025!$E$3:$E$1315, $A28)</f>
        <v>58</v>
      </c>
      <c r="GO28">
        <f>SUMIFS(DataRegularSeason20242025!$AA$3:$AA$1315,DataRegularSeason20242025!$B$3:$B$1315, "&lt;=" &amp; GO$1, DataRegularSeason20242025!$D$3:$D$1315, $A28)+SUMIFS(DataRegularSeason20242025!$AB$3:$AB$1315,DataRegularSeason20242025!$B$3:$B$1315, "&lt;=" &amp; GO$1, DataRegularSeason20242025!$E$3:$E$1315, $A28)</f>
        <v>58</v>
      </c>
      <c r="GP28">
        <f>SUMIFS(DataRegularSeason20242025!$AA$3:$AA$1315,DataRegularSeason20242025!$B$3:$B$1315, "&lt;=" &amp; GP$1, DataRegularSeason20242025!$D$3:$D$1315, $A28)+SUMIFS(DataRegularSeason20242025!$AB$3:$AB$1315,DataRegularSeason20242025!$B$3:$B$1315, "&lt;=" &amp; GP$1, DataRegularSeason20242025!$E$3:$E$1315, $A28)</f>
        <v>58</v>
      </c>
      <c r="GQ28">
        <f>SUMIFS(DataRegularSeason20242025!$AA$3:$AA$1315,DataRegularSeason20242025!$B$3:$B$1315, "&lt;=" &amp; GQ$1, DataRegularSeason20242025!$D$3:$D$1315, $A28)+SUMIFS(DataRegularSeason20242025!$AB$3:$AB$1315,DataRegularSeason20242025!$B$3:$B$1315, "&lt;=" &amp; GQ$1, DataRegularSeason20242025!$E$3:$E$1315, $A28)</f>
        <v>58</v>
      </c>
      <c r="GR28">
        <f>SUMIFS(DataRegularSeason20242025!$AA$3:$AA$1315,DataRegularSeason20242025!$B$3:$B$1315, "&lt;=" &amp; GR$1, DataRegularSeason20242025!$D$3:$D$1315, $A28)+SUMIFS(DataRegularSeason20242025!$AB$3:$AB$1315,DataRegularSeason20242025!$B$3:$B$1315, "&lt;=" &amp; GR$1, DataRegularSeason20242025!$E$3:$E$1315, $A28)</f>
        <v>58</v>
      </c>
      <c r="GS28">
        <f>SUMIFS(DataRegularSeason20242025!$AA$3:$AA$1315,DataRegularSeason20242025!$B$3:$B$1315, "&lt;=" &amp; GS$1, DataRegularSeason20242025!$D$3:$D$1315, $A28)+SUMIFS(DataRegularSeason20242025!$AB$3:$AB$1315,DataRegularSeason20242025!$B$3:$B$1315, "&lt;=" &amp; GS$1, DataRegularSeason20242025!$E$3:$E$1315, $A28)</f>
        <v>58</v>
      </c>
      <c r="GT28">
        <f>SUMIFS(DataRegularSeason20242025!$AA$3:$AA$1315,DataRegularSeason20242025!$B$3:$B$1315, "&lt;=" &amp; GT$1, DataRegularSeason20242025!$D$3:$D$1315, $A28)+SUMIFS(DataRegularSeason20242025!$AB$3:$AB$1315,DataRegularSeason20242025!$B$3:$B$1315, "&lt;=" &amp; GT$1, DataRegularSeason20242025!$E$3:$E$1315, $A28)</f>
        <v>58</v>
      </c>
      <c r="GU28">
        <f>SUMIFS(DataRegularSeason20242025!$AA$3:$AA$1315,DataRegularSeason20242025!$B$3:$B$1315, "&lt;=" &amp; GU$1, DataRegularSeason20242025!$D$3:$D$1315, $A28)+SUMIFS(DataRegularSeason20242025!$AB$3:$AB$1315,DataRegularSeason20242025!$B$3:$B$1315, "&lt;=" &amp; GU$1, DataRegularSeason20242025!$E$3:$E$1315, $A28)</f>
        <v>58</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55</v>
      </c>
      <c r="DT29">
        <f>SUMIFS(DataRegularSeason20242025!$AA$3:$AA$1315,DataRegularSeason20242025!$B$3:$B$1315, "&lt;=" &amp; DT$1, DataRegularSeason20242025!$D$3:$D$1315, $A29)+SUMIFS(DataRegularSeason20242025!$AB$3:$AB$1315,DataRegularSeason20242025!$B$3:$B$1315, "&lt;=" &amp; DT$1, DataRegularSeason20242025!$E$3:$E$1315, $A29)</f>
        <v>55</v>
      </c>
      <c r="DU29">
        <f>SUMIFS(DataRegularSeason20242025!$AA$3:$AA$1315,DataRegularSeason20242025!$B$3:$B$1315, "&lt;=" &amp; DU$1, DataRegularSeason20242025!$D$3:$D$1315, $A29)+SUMIFS(DataRegularSeason20242025!$AB$3:$AB$1315,DataRegularSeason20242025!$B$3:$B$1315, "&lt;=" &amp; DU$1, DataRegularSeason20242025!$E$3:$E$1315, $A29)</f>
        <v>55</v>
      </c>
      <c r="DV29">
        <f>SUMIFS(DataRegularSeason20242025!$AA$3:$AA$1315,DataRegularSeason20242025!$B$3:$B$1315, "&lt;=" &amp; DV$1, DataRegularSeason20242025!$D$3:$D$1315, $A29)+SUMIFS(DataRegularSeason20242025!$AB$3:$AB$1315,DataRegularSeason20242025!$B$3:$B$1315, "&lt;=" &amp; DV$1, DataRegularSeason20242025!$E$3:$E$1315, $A29)</f>
        <v>55</v>
      </c>
      <c r="DW29">
        <f>SUMIFS(DataRegularSeason20242025!$AA$3:$AA$1315,DataRegularSeason20242025!$B$3:$B$1315, "&lt;=" &amp; DW$1, DataRegularSeason20242025!$D$3:$D$1315, $A29)+SUMIFS(DataRegularSeason20242025!$AB$3:$AB$1315,DataRegularSeason20242025!$B$3:$B$1315, "&lt;=" &amp; DW$1, DataRegularSeason20242025!$E$3:$E$1315, $A29)</f>
        <v>55</v>
      </c>
      <c r="DX29">
        <f>SUMIFS(DataRegularSeason20242025!$AA$3:$AA$1315,DataRegularSeason20242025!$B$3:$B$1315, "&lt;=" &amp; DX$1, DataRegularSeason20242025!$D$3:$D$1315, $A29)+SUMIFS(DataRegularSeason20242025!$AB$3:$AB$1315,DataRegularSeason20242025!$B$3:$B$1315, "&lt;=" &amp; DX$1, DataRegularSeason20242025!$E$3:$E$1315, $A29)</f>
        <v>55</v>
      </c>
      <c r="DY29">
        <f>SUMIFS(DataRegularSeason20242025!$AA$3:$AA$1315,DataRegularSeason20242025!$B$3:$B$1315, "&lt;=" &amp; DY$1, DataRegularSeason20242025!$D$3:$D$1315, $A29)+SUMIFS(DataRegularSeason20242025!$AB$3:$AB$1315,DataRegularSeason20242025!$B$3:$B$1315, "&lt;=" &amp; DY$1, DataRegularSeason20242025!$E$3:$E$1315, $A29)</f>
        <v>55</v>
      </c>
      <c r="DZ29">
        <f>SUMIFS(DataRegularSeason20242025!$AA$3:$AA$1315,DataRegularSeason20242025!$B$3:$B$1315, "&lt;=" &amp; DZ$1, DataRegularSeason20242025!$D$3:$D$1315, $A29)+SUMIFS(DataRegularSeason20242025!$AB$3:$AB$1315,DataRegularSeason20242025!$B$3:$B$1315, "&lt;=" &amp; DZ$1, DataRegularSeason20242025!$E$3:$E$1315, $A29)</f>
        <v>55</v>
      </c>
      <c r="EA29">
        <f>SUMIFS(DataRegularSeason20242025!$AA$3:$AA$1315,DataRegularSeason20242025!$B$3:$B$1315, "&lt;=" &amp; EA$1, DataRegularSeason20242025!$D$3:$D$1315, $A29)+SUMIFS(DataRegularSeason20242025!$AB$3:$AB$1315,DataRegularSeason20242025!$B$3:$B$1315, "&lt;=" &amp; EA$1, DataRegularSeason20242025!$E$3:$E$1315, $A29)</f>
        <v>55</v>
      </c>
      <c r="EB29">
        <f>SUMIFS(DataRegularSeason20242025!$AA$3:$AA$1315,DataRegularSeason20242025!$B$3:$B$1315, "&lt;=" &amp; EB$1, DataRegularSeason20242025!$D$3:$D$1315, $A29)+SUMIFS(DataRegularSeason20242025!$AB$3:$AB$1315,DataRegularSeason20242025!$B$3:$B$1315, "&lt;=" &amp; EB$1, DataRegularSeason20242025!$E$3:$E$1315, $A29)</f>
        <v>55</v>
      </c>
      <c r="EC29">
        <f>SUMIFS(DataRegularSeason20242025!$AA$3:$AA$1315,DataRegularSeason20242025!$B$3:$B$1315, "&lt;=" &amp; EC$1, DataRegularSeason20242025!$D$3:$D$1315, $A29)+SUMIFS(DataRegularSeason20242025!$AB$3:$AB$1315,DataRegularSeason20242025!$B$3:$B$1315, "&lt;=" &amp; EC$1, DataRegularSeason20242025!$E$3:$E$1315, $A29)</f>
        <v>55</v>
      </c>
      <c r="ED29">
        <f>SUMIFS(DataRegularSeason20242025!$AA$3:$AA$1315,DataRegularSeason20242025!$B$3:$B$1315, "&lt;=" &amp; ED$1, DataRegularSeason20242025!$D$3:$D$1315, $A29)+SUMIFS(DataRegularSeason20242025!$AB$3:$AB$1315,DataRegularSeason20242025!$B$3:$B$1315, "&lt;=" &amp; ED$1, DataRegularSeason20242025!$E$3:$E$1315, $A29)</f>
        <v>55</v>
      </c>
      <c r="EE29">
        <f>SUMIFS(DataRegularSeason20242025!$AA$3:$AA$1315,DataRegularSeason20242025!$B$3:$B$1315, "&lt;=" &amp; EE$1, DataRegularSeason20242025!$D$3:$D$1315, $A29)+SUMIFS(DataRegularSeason20242025!$AB$3:$AB$1315,DataRegularSeason20242025!$B$3:$B$1315, "&lt;=" &amp; EE$1, DataRegularSeason20242025!$E$3:$E$1315, $A29)</f>
        <v>55</v>
      </c>
      <c r="EF29">
        <f>SUMIFS(DataRegularSeason20242025!$AA$3:$AA$1315,DataRegularSeason20242025!$B$3:$B$1315, "&lt;=" &amp; EF$1, DataRegularSeason20242025!$D$3:$D$1315, $A29)+SUMIFS(DataRegularSeason20242025!$AB$3:$AB$1315,DataRegularSeason20242025!$B$3:$B$1315, "&lt;=" &amp; EF$1, DataRegularSeason20242025!$E$3:$E$1315, $A29)</f>
        <v>55</v>
      </c>
      <c r="EG29">
        <f>SUMIFS(DataRegularSeason20242025!$AA$3:$AA$1315,DataRegularSeason20242025!$B$3:$B$1315, "&lt;=" &amp; EG$1, DataRegularSeason20242025!$D$3:$D$1315, $A29)+SUMIFS(DataRegularSeason20242025!$AB$3:$AB$1315,DataRegularSeason20242025!$B$3:$B$1315, "&lt;=" &amp; EG$1, DataRegularSeason20242025!$E$3:$E$1315, $A29)</f>
        <v>55</v>
      </c>
      <c r="EH29">
        <f>SUMIFS(DataRegularSeason20242025!$AA$3:$AA$1315,DataRegularSeason20242025!$B$3:$B$1315, "&lt;=" &amp; EH$1, DataRegularSeason20242025!$D$3:$D$1315, $A29)+SUMIFS(DataRegularSeason20242025!$AB$3:$AB$1315,DataRegularSeason20242025!$B$3:$B$1315, "&lt;=" &amp; EH$1, DataRegularSeason20242025!$E$3:$E$1315, $A29)</f>
        <v>55</v>
      </c>
      <c r="EI29">
        <f>SUMIFS(DataRegularSeason20242025!$AA$3:$AA$1315,DataRegularSeason20242025!$B$3:$B$1315, "&lt;=" &amp; EI$1, DataRegularSeason20242025!$D$3:$D$1315, $A29)+SUMIFS(DataRegularSeason20242025!$AB$3:$AB$1315,DataRegularSeason20242025!$B$3:$B$1315, "&lt;=" &amp; EI$1, DataRegularSeason20242025!$E$3:$E$1315, $A29)</f>
        <v>55</v>
      </c>
      <c r="EJ29">
        <f>SUMIFS(DataRegularSeason20242025!$AA$3:$AA$1315,DataRegularSeason20242025!$B$3:$B$1315, "&lt;=" &amp; EJ$1, DataRegularSeason20242025!$D$3:$D$1315, $A29)+SUMIFS(DataRegularSeason20242025!$AB$3:$AB$1315,DataRegularSeason20242025!$B$3:$B$1315, "&lt;=" &amp; EJ$1, DataRegularSeason20242025!$E$3:$E$1315, $A29)</f>
        <v>55</v>
      </c>
      <c r="EK29">
        <f>SUMIFS(DataRegularSeason20242025!$AA$3:$AA$1315,DataRegularSeason20242025!$B$3:$B$1315, "&lt;=" &amp; EK$1, DataRegularSeason20242025!$D$3:$D$1315, $A29)+SUMIFS(DataRegularSeason20242025!$AB$3:$AB$1315,DataRegularSeason20242025!$B$3:$B$1315, "&lt;=" &amp; EK$1, DataRegularSeason20242025!$E$3:$E$1315, $A29)</f>
        <v>55</v>
      </c>
      <c r="EL29">
        <f>SUMIFS(DataRegularSeason20242025!$AA$3:$AA$1315,DataRegularSeason20242025!$B$3:$B$1315, "&lt;=" &amp; EL$1, DataRegularSeason20242025!$D$3:$D$1315, $A29)+SUMIFS(DataRegularSeason20242025!$AB$3:$AB$1315,DataRegularSeason20242025!$B$3:$B$1315, "&lt;=" &amp; EL$1, DataRegularSeason20242025!$E$3:$E$1315, $A29)</f>
        <v>55</v>
      </c>
      <c r="EM29">
        <f>SUMIFS(DataRegularSeason20242025!$AA$3:$AA$1315,DataRegularSeason20242025!$B$3:$B$1315, "&lt;=" &amp; EM$1, DataRegularSeason20242025!$D$3:$D$1315, $A29)+SUMIFS(DataRegularSeason20242025!$AB$3:$AB$1315,DataRegularSeason20242025!$B$3:$B$1315, "&lt;=" &amp; EM$1, DataRegularSeason20242025!$E$3:$E$1315, $A29)</f>
        <v>55</v>
      </c>
      <c r="EN29">
        <f>SUMIFS(DataRegularSeason20242025!$AA$3:$AA$1315,DataRegularSeason20242025!$B$3:$B$1315, "&lt;=" &amp; EN$1, DataRegularSeason20242025!$D$3:$D$1315, $A29)+SUMIFS(DataRegularSeason20242025!$AB$3:$AB$1315,DataRegularSeason20242025!$B$3:$B$1315, "&lt;=" &amp; EN$1, DataRegularSeason20242025!$E$3:$E$1315, $A29)</f>
        <v>55</v>
      </c>
      <c r="EO29">
        <f>SUMIFS(DataRegularSeason20242025!$AA$3:$AA$1315,DataRegularSeason20242025!$B$3:$B$1315, "&lt;=" &amp; EO$1, DataRegularSeason20242025!$D$3:$D$1315, $A29)+SUMIFS(DataRegularSeason20242025!$AB$3:$AB$1315,DataRegularSeason20242025!$B$3:$B$1315, "&lt;=" &amp; EO$1, DataRegularSeason20242025!$E$3:$E$1315, $A29)</f>
        <v>55</v>
      </c>
      <c r="EP29">
        <f>SUMIFS(DataRegularSeason20242025!$AA$3:$AA$1315,DataRegularSeason20242025!$B$3:$B$1315, "&lt;=" &amp; EP$1, DataRegularSeason20242025!$D$3:$D$1315, $A29)+SUMIFS(DataRegularSeason20242025!$AB$3:$AB$1315,DataRegularSeason20242025!$B$3:$B$1315, "&lt;=" &amp; EP$1, DataRegularSeason20242025!$E$3:$E$1315, $A29)</f>
        <v>55</v>
      </c>
      <c r="EQ29">
        <f>SUMIFS(DataRegularSeason20242025!$AA$3:$AA$1315,DataRegularSeason20242025!$B$3:$B$1315, "&lt;=" &amp; EQ$1, DataRegularSeason20242025!$D$3:$D$1315, $A29)+SUMIFS(DataRegularSeason20242025!$AB$3:$AB$1315,DataRegularSeason20242025!$B$3:$B$1315, "&lt;=" &amp; EQ$1, DataRegularSeason20242025!$E$3:$E$1315, $A29)</f>
        <v>55</v>
      </c>
      <c r="ER29">
        <f>SUMIFS(DataRegularSeason20242025!$AA$3:$AA$1315,DataRegularSeason20242025!$B$3:$B$1315, "&lt;=" &amp; ER$1, DataRegularSeason20242025!$D$3:$D$1315, $A29)+SUMIFS(DataRegularSeason20242025!$AB$3:$AB$1315,DataRegularSeason20242025!$B$3:$B$1315, "&lt;=" &amp; ER$1, DataRegularSeason20242025!$E$3:$E$1315, $A29)</f>
        <v>55</v>
      </c>
      <c r="ES29">
        <f>SUMIFS(DataRegularSeason20242025!$AA$3:$AA$1315,DataRegularSeason20242025!$B$3:$B$1315, "&lt;=" &amp; ES$1, DataRegularSeason20242025!$D$3:$D$1315, $A29)+SUMIFS(DataRegularSeason20242025!$AB$3:$AB$1315,DataRegularSeason20242025!$B$3:$B$1315, "&lt;=" &amp; ES$1, DataRegularSeason20242025!$E$3:$E$1315, $A29)</f>
        <v>55</v>
      </c>
      <c r="ET29">
        <f>SUMIFS(DataRegularSeason20242025!$AA$3:$AA$1315,DataRegularSeason20242025!$B$3:$B$1315, "&lt;=" &amp; ET$1, DataRegularSeason20242025!$D$3:$D$1315, $A29)+SUMIFS(DataRegularSeason20242025!$AB$3:$AB$1315,DataRegularSeason20242025!$B$3:$B$1315, "&lt;=" &amp; ET$1, DataRegularSeason20242025!$E$3:$E$1315, $A29)</f>
        <v>55</v>
      </c>
      <c r="EU29">
        <f>SUMIFS(DataRegularSeason20242025!$AA$3:$AA$1315,DataRegularSeason20242025!$B$3:$B$1315, "&lt;=" &amp; EU$1, DataRegularSeason20242025!$D$3:$D$1315, $A29)+SUMIFS(DataRegularSeason20242025!$AB$3:$AB$1315,DataRegularSeason20242025!$B$3:$B$1315, "&lt;=" &amp; EU$1, DataRegularSeason20242025!$E$3:$E$1315, $A29)</f>
        <v>55</v>
      </c>
      <c r="EV29">
        <f>SUMIFS(DataRegularSeason20242025!$AA$3:$AA$1315,DataRegularSeason20242025!$B$3:$B$1315, "&lt;=" &amp; EV$1, DataRegularSeason20242025!$D$3:$D$1315, $A29)+SUMIFS(DataRegularSeason20242025!$AB$3:$AB$1315,DataRegularSeason20242025!$B$3:$B$1315, "&lt;=" &amp; EV$1, DataRegularSeason20242025!$E$3:$E$1315, $A29)</f>
        <v>55</v>
      </c>
      <c r="EW29">
        <f>SUMIFS(DataRegularSeason20242025!$AA$3:$AA$1315,DataRegularSeason20242025!$B$3:$B$1315, "&lt;=" &amp; EW$1, DataRegularSeason20242025!$D$3:$D$1315, $A29)+SUMIFS(DataRegularSeason20242025!$AB$3:$AB$1315,DataRegularSeason20242025!$B$3:$B$1315, "&lt;=" &amp; EW$1, DataRegularSeason20242025!$E$3:$E$1315, $A29)</f>
        <v>55</v>
      </c>
      <c r="EX29">
        <f>SUMIFS(DataRegularSeason20242025!$AA$3:$AA$1315,DataRegularSeason20242025!$B$3:$B$1315, "&lt;=" &amp; EX$1, DataRegularSeason20242025!$D$3:$D$1315, $A29)+SUMIFS(DataRegularSeason20242025!$AB$3:$AB$1315,DataRegularSeason20242025!$B$3:$B$1315, "&lt;=" &amp; EX$1, DataRegularSeason20242025!$E$3:$E$1315, $A29)</f>
        <v>55</v>
      </c>
      <c r="EY29">
        <f>SUMIFS(DataRegularSeason20242025!$AA$3:$AA$1315,DataRegularSeason20242025!$B$3:$B$1315, "&lt;=" &amp; EY$1, DataRegularSeason20242025!$D$3:$D$1315, $A29)+SUMIFS(DataRegularSeason20242025!$AB$3:$AB$1315,DataRegularSeason20242025!$B$3:$B$1315, "&lt;=" &amp; EY$1, DataRegularSeason20242025!$E$3:$E$1315, $A29)</f>
        <v>55</v>
      </c>
      <c r="EZ29">
        <f>SUMIFS(DataRegularSeason20242025!$AA$3:$AA$1315,DataRegularSeason20242025!$B$3:$B$1315, "&lt;=" &amp; EZ$1, DataRegularSeason20242025!$D$3:$D$1315, $A29)+SUMIFS(DataRegularSeason20242025!$AB$3:$AB$1315,DataRegularSeason20242025!$B$3:$B$1315, "&lt;=" &amp; EZ$1, DataRegularSeason20242025!$E$3:$E$1315, $A29)</f>
        <v>55</v>
      </c>
      <c r="FA29">
        <f>SUMIFS(DataRegularSeason20242025!$AA$3:$AA$1315,DataRegularSeason20242025!$B$3:$B$1315, "&lt;=" &amp; FA$1, DataRegularSeason20242025!$D$3:$D$1315, $A29)+SUMIFS(DataRegularSeason20242025!$AB$3:$AB$1315,DataRegularSeason20242025!$B$3:$B$1315, "&lt;=" &amp; FA$1, DataRegularSeason20242025!$E$3:$E$1315, $A29)</f>
        <v>55</v>
      </c>
      <c r="FB29">
        <f>SUMIFS(DataRegularSeason20242025!$AA$3:$AA$1315,DataRegularSeason20242025!$B$3:$B$1315, "&lt;=" &amp; FB$1, DataRegularSeason20242025!$D$3:$D$1315, $A29)+SUMIFS(DataRegularSeason20242025!$AB$3:$AB$1315,DataRegularSeason20242025!$B$3:$B$1315, "&lt;=" &amp; FB$1, DataRegularSeason20242025!$E$3:$E$1315, $A29)</f>
        <v>55</v>
      </c>
      <c r="FC29">
        <f>SUMIFS(DataRegularSeason20242025!$AA$3:$AA$1315,DataRegularSeason20242025!$B$3:$B$1315, "&lt;=" &amp; FC$1, DataRegularSeason20242025!$D$3:$D$1315, $A29)+SUMIFS(DataRegularSeason20242025!$AB$3:$AB$1315,DataRegularSeason20242025!$B$3:$B$1315, "&lt;=" &amp; FC$1, DataRegularSeason20242025!$E$3:$E$1315, $A29)</f>
        <v>55</v>
      </c>
      <c r="FD29">
        <f>SUMIFS(DataRegularSeason20242025!$AA$3:$AA$1315,DataRegularSeason20242025!$B$3:$B$1315, "&lt;=" &amp; FD$1, DataRegularSeason20242025!$D$3:$D$1315, $A29)+SUMIFS(DataRegularSeason20242025!$AB$3:$AB$1315,DataRegularSeason20242025!$B$3:$B$1315, "&lt;=" &amp; FD$1, DataRegularSeason20242025!$E$3:$E$1315, $A29)</f>
        <v>55</v>
      </c>
      <c r="FE29">
        <f>SUMIFS(DataRegularSeason20242025!$AA$3:$AA$1315,DataRegularSeason20242025!$B$3:$B$1315, "&lt;=" &amp; FE$1, DataRegularSeason20242025!$D$3:$D$1315, $A29)+SUMIFS(DataRegularSeason20242025!$AB$3:$AB$1315,DataRegularSeason20242025!$B$3:$B$1315, "&lt;=" &amp; FE$1, DataRegularSeason20242025!$E$3:$E$1315, $A29)</f>
        <v>55</v>
      </c>
      <c r="FF29">
        <f>SUMIFS(DataRegularSeason20242025!$AA$3:$AA$1315,DataRegularSeason20242025!$B$3:$B$1315, "&lt;=" &amp; FF$1, DataRegularSeason20242025!$D$3:$D$1315, $A29)+SUMIFS(DataRegularSeason20242025!$AB$3:$AB$1315,DataRegularSeason20242025!$B$3:$B$1315, "&lt;=" &amp; FF$1, DataRegularSeason20242025!$E$3:$E$1315, $A29)</f>
        <v>55</v>
      </c>
      <c r="FG29">
        <f>SUMIFS(DataRegularSeason20242025!$AA$3:$AA$1315,DataRegularSeason20242025!$B$3:$B$1315, "&lt;=" &amp; FG$1, DataRegularSeason20242025!$D$3:$D$1315, $A29)+SUMIFS(DataRegularSeason20242025!$AB$3:$AB$1315,DataRegularSeason20242025!$B$3:$B$1315, "&lt;=" &amp; FG$1, DataRegularSeason20242025!$E$3:$E$1315, $A29)</f>
        <v>55</v>
      </c>
      <c r="FH29">
        <f>SUMIFS(DataRegularSeason20242025!$AA$3:$AA$1315,DataRegularSeason20242025!$B$3:$B$1315, "&lt;=" &amp; FH$1, DataRegularSeason20242025!$D$3:$D$1315, $A29)+SUMIFS(DataRegularSeason20242025!$AB$3:$AB$1315,DataRegularSeason20242025!$B$3:$B$1315, "&lt;=" &amp; FH$1, DataRegularSeason20242025!$E$3:$E$1315, $A29)</f>
        <v>55</v>
      </c>
      <c r="FI29">
        <f>SUMIFS(DataRegularSeason20242025!$AA$3:$AA$1315,DataRegularSeason20242025!$B$3:$B$1315, "&lt;=" &amp; FI$1, DataRegularSeason20242025!$D$3:$D$1315, $A29)+SUMIFS(DataRegularSeason20242025!$AB$3:$AB$1315,DataRegularSeason20242025!$B$3:$B$1315, "&lt;=" &amp; FI$1, DataRegularSeason20242025!$E$3:$E$1315, $A29)</f>
        <v>55</v>
      </c>
      <c r="FJ29">
        <f>SUMIFS(DataRegularSeason20242025!$AA$3:$AA$1315,DataRegularSeason20242025!$B$3:$B$1315, "&lt;=" &amp; FJ$1, DataRegularSeason20242025!$D$3:$D$1315, $A29)+SUMIFS(DataRegularSeason20242025!$AB$3:$AB$1315,DataRegularSeason20242025!$B$3:$B$1315, "&lt;=" &amp; FJ$1, DataRegularSeason20242025!$E$3:$E$1315, $A29)</f>
        <v>55</v>
      </c>
      <c r="FK29">
        <f>SUMIFS(DataRegularSeason20242025!$AA$3:$AA$1315,DataRegularSeason20242025!$B$3:$B$1315, "&lt;=" &amp; FK$1, DataRegularSeason20242025!$D$3:$D$1315, $A29)+SUMIFS(DataRegularSeason20242025!$AB$3:$AB$1315,DataRegularSeason20242025!$B$3:$B$1315, "&lt;=" &amp; FK$1, DataRegularSeason20242025!$E$3:$E$1315, $A29)</f>
        <v>55</v>
      </c>
      <c r="FL29">
        <f>SUMIFS(DataRegularSeason20242025!$AA$3:$AA$1315,DataRegularSeason20242025!$B$3:$B$1315, "&lt;=" &amp; FL$1, DataRegularSeason20242025!$D$3:$D$1315, $A29)+SUMIFS(DataRegularSeason20242025!$AB$3:$AB$1315,DataRegularSeason20242025!$B$3:$B$1315, "&lt;=" &amp; FL$1, DataRegularSeason20242025!$E$3:$E$1315, $A29)</f>
        <v>55</v>
      </c>
      <c r="FM29">
        <f>SUMIFS(DataRegularSeason20242025!$AA$3:$AA$1315,DataRegularSeason20242025!$B$3:$B$1315, "&lt;=" &amp; FM$1, DataRegularSeason20242025!$D$3:$D$1315, $A29)+SUMIFS(DataRegularSeason20242025!$AB$3:$AB$1315,DataRegularSeason20242025!$B$3:$B$1315, "&lt;=" &amp; FM$1, DataRegularSeason20242025!$E$3:$E$1315, $A29)</f>
        <v>55</v>
      </c>
      <c r="FN29">
        <f>SUMIFS(DataRegularSeason20242025!$AA$3:$AA$1315,DataRegularSeason20242025!$B$3:$B$1315, "&lt;=" &amp; FN$1, DataRegularSeason20242025!$D$3:$D$1315, $A29)+SUMIFS(DataRegularSeason20242025!$AB$3:$AB$1315,DataRegularSeason20242025!$B$3:$B$1315, "&lt;=" &amp; FN$1, DataRegularSeason20242025!$E$3:$E$1315, $A29)</f>
        <v>55</v>
      </c>
      <c r="FO29">
        <f>SUMIFS(DataRegularSeason20242025!$AA$3:$AA$1315,DataRegularSeason20242025!$B$3:$B$1315, "&lt;=" &amp; FO$1, DataRegularSeason20242025!$D$3:$D$1315, $A29)+SUMIFS(DataRegularSeason20242025!$AB$3:$AB$1315,DataRegularSeason20242025!$B$3:$B$1315, "&lt;=" &amp; FO$1, DataRegularSeason20242025!$E$3:$E$1315, $A29)</f>
        <v>55</v>
      </c>
      <c r="FP29">
        <f>SUMIFS(DataRegularSeason20242025!$AA$3:$AA$1315,DataRegularSeason20242025!$B$3:$B$1315, "&lt;=" &amp; FP$1, DataRegularSeason20242025!$D$3:$D$1315, $A29)+SUMIFS(DataRegularSeason20242025!$AB$3:$AB$1315,DataRegularSeason20242025!$B$3:$B$1315, "&lt;=" &amp; FP$1, DataRegularSeason20242025!$E$3:$E$1315, $A29)</f>
        <v>55</v>
      </c>
      <c r="FQ29">
        <f>SUMIFS(DataRegularSeason20242025!$AA$3:$AA$1315,DataRegularSeason20242025!$B$3:$B$1315, "&lt;=" &amp; FQ$1, DataRegularSeason20242025!$D$3:$D$1315, $A29)+SUMIFS(DataRegularSeason20242025!$AB$3:$AB$1315,DataRegularSeason20242025!$B$3:$B$1315, "&lt;=" &amp; FQ$1, DataRegularSeason20242025!$E$3:$E$1315, $A29)</f>
        <v>55</v>
      </c>
      <c r="FR29">
        <f>SUMIFS(DataRegularSeason20242025!$AA$3:$AA$1315,DataRegularSeason20242025!$B$3:$B$1315, "&lt;=" &amp; FR$1, DataRegularSeason20242025!$D$3:$D$1315, $A29)+SUMIFS(DataRegularSeason20242025!$AB$3:$AB$1315,DataRegularSeason20242025!$B$3:$B$1315, "&lt;=" &amp; FR$1, DataRegularSeason20242025!$E$3:$E$1315, $A29)</f>
        <v>55</v>
      </c>
      <c r="FS29">
        <f>SUMIFS(DataRegularSeason20242025!$AA$3:$AA$1315,DataRegularSeason20242025!$B$3:$B$1315, "&lt;=" &amp; FS$1, DataRegularSeason20242025!$D$3:$D$1315, $A29)+SUMIFS(DataRegularSeason20242025!$AB$3:$AB$1315,DataRegularSeason20242025!$B$3:$B$1315, "&lt;=" &amp; FS$1, DataRegularSeason20242025!$E$3:$E$1315, $A29)</f>
        <v>55</v>
      </c>
      <c r="FT29">
        <f>SUMIFS(DataRegularSeason20242025!$AA$3:$AA$1315,DataRegularSeason20242025!$B$3:$B$1315, "&lt;=" &amp; FT$1, DataRegularSeason20242025!$D$3:$D$1315, $A29)+SUMIFS(DataRegularSeason20242025!$AB$3:$AB$1315,DataRegularSeason20242025!$B$3:$B$1315, "&lt;=" &amp; FT$1, DataRegularSeason20242025!$E$3:$E$1315, $A29)</f>
        <v>55</v>
      </c>
      <c r="FU29">
        <f>SUMIFS(DataRegularSeason20242025!$AA$3:$AA$1315,DataRegularSeason20242025!$B$3:$B$1315, "&lt;=" &amp; FU$1, DataRegularSeason20242025!$D$3:$D$1315, $A29)+SUMIFS(DataRegularSeason20242025!$AB$3:$AB$1315,DataRegularSeason20242025!$B$3:$B$1315, "&lt;=" &amp; FU$1, DataRegularSeason20242025!$E$3:$E$1315, $A29)</f>
        <v>55</v>
      </c>
      <c r="FV29">
        <f>SUMIFS(DataRegularSeason20242025!$AA$3:$AA$1315,DataRegularSeason20242025!$B$3:$B$1315, "&lt;=" &amp; FV$1, DataRegularSeason20242025!$D$3:$D$1315, $A29)+SUMIFS(DataRegularSeason20242025!$AB$3:$AB$1315,DataRegularSeason20242025!$B$3:$B$1315, "&lt;=" &amp; FV$1, DataRegularSeason20242025!$E$3:$E$1315, $A29)</f>
        <v>55</v>
      </c>
      <c r="FW29">
        <f>SUMIFS(DataRegularSeason20242025!$AA$3:$AA$1315,DataRegularSeason20242025!$B$3:$B$1315, "&lt;=" &amp; FW$1, DataRegularSeason20242025!$D$3:$D$1315, $A29)+SUMIFS(DataRegularSeason20242025!$AB$3:$AB$1315,DataRegularSeason20242025!$B$3:$B$1315, "&lt;=" &amp; FW$1, DataRegularSeason20242025!$E$3:$E$1315, $A29)</f>
        <v>55</v>
      </c>
      <c r="FX29">
        <f>SUMIFS(DataRegularSeason20242025!$AA$3:$AA$1315,DataRegularSeason20242025!$B$3:$B$1315, "&lt;=" &amp; FX$1, DataRegularSeason20242025!$D$3:$D$1315, $A29)+SUMIFS(DataRegularSeason20242025!$AB$3:$AB$1315,DataRegularSeason20242025!$B$3:$B$1315, "&lt;=" &amp; FX$1, DataRegularSeason20242025!$E$3:$E$1315, $A29)</f>
        <v>55</v>
      </c>
      <c r="FY29">
        <f>SUMIFS(DataRegularSeason20242025!$AA$3:$AA$1315,DataRegularSeason20242025!$B$3:$B$1315, "&lt;=" &amp; FY$1, DataRegularSeason20242025!$D$3:$D$1315, $A29)+SUMIFS(DataRegularSeason20242025!$AB$3:$AB$1315,DataRegularSeason20242025!$B$3:$B$1315, "&lt;=" &amp; FY$1, DataRegularSeason20242025!$E$3:$E$1315, $A29)</f>
        <v>55</v>
      </c>
      <c r="FZ29">
        <f>SUMIFS(DataRegularSeason20242025!$AA$3:$AA$1315,DataRegularSeason20242025!$B$3:$B$1315, "&lt;=" &amp; FZ$1, DataRegularSeason20242025!$D$3:$D$1315, $A29)+SUMIFS(DataRegularSeason20242025!$AB$3:$AB$1315,DataRegularSeason20242025!$B$3:$B$1315, "&lt;=" &amp; FZ$1, DataRegularSeason20242025!$E$3:$E$1315, $A29)</f>
        <v>55</v>
      </c>
      <c r="GA29">
        <f>SUMIFS(DataRegularSeason20242025!$AA$3:$AA$1315,DataRegularSeason20242025!$B$3:$B$1315, "&lt;=" &amp; GA$1, DataRegularSeason20242025!$D$3:$D$1315, $A29)+SUMIFS(DataRegularSeason20242025!$AB$3:$AB$1315,DataRegularSeason20242025!$B$3:$B$1315, "&lt;=" &amp; GA$1, DataRegularSeason20242025!$E$3:$E$1315, $A29)</f>
        <v>55</v>
      </c>
      <c r="GB29">
        <f>SUMIFS(DataRegularSeason20242025!$AA$3:$AA$1315,DataRegularSeason20242025!$B$3:$B$1315, "&lt;=" &amp; GB$1, DataRegularSeason20242025!$D$3:$D$1315, $A29)+SUMIFS(DataRegularSeason20242025!$AB$3:$AB$1315,DataRegularSeason20242025!$B$3:$B$1315, "&lt;=" &amp; GB$1, DataRegularSeason20242025!$E$3:$E$1315, $A29)</f>
        <v>55</v>
      </c>
      <c r="GC29">
        <f>SUMIFS(DataRegularSeason20242025!$AA$3:$AA$1315,DataRegularSeason20242025!$B$3:$B$1315, "&lt;=" &amp; GC$1, DataRegularSeason20242025!$D$3:$D$1315, $A29)+SUMIFS(DataRegularSeason20242025!$AB$3:$AB$1315,DataRegularSeason20242025!$B$3:$B$1315, "&lt;=" &amp; GC$1, DataRegularSeason20242025!$E$3:$E$1315, $A29)</f>
        <v>55</v>
      </c>
      <c r="GD29">
        <f>SUMIFS(DataRegularSeason20242025!$AA$3:$AA$1315,DataRegularSeason20242025!$B$3:$B$1315, "&lt;=" &amp; GD$1, DataRegularSeason20242025!$D$3:$D$1315, $A29)+SUMIFS(DataRegularSeason20242025!$AB$3:$AB$1315,DataRegularSeason20242025!$B$3:$B$1315, "&lt;=" &amp; GD$1, DataRegularSeason20242025!$E$3:$E$1315, $A29)</f>
        <v>55</v>
      </c>
      <c r="GE29">
        <f>SUMIFS(DataRegularSeason20242025!$AA$3:$AA$1315,DataRegularSeason20242025!$B$3:$B$1315, "&lt;=" &amp; GE$1, DataRegularSeason20242025!$D$3:$D$1315, $A29)+SUMIFS(DataRegularSeason20242025!$AB$3:$AB$1315,DataRegularSeason20242025!$B$3:$B$1315, "&lt;=" &amp; GE$1, DataRegularSeason20242025!$E$3:$E$1315, $A29)</f>
        <v>55</v>
      </c>
      <c r="GF29">
        <f>SUMIFS(DataRegularSeason20242025!$AA$3:$AA$1315,DataRegularSeason20242025!$B$3:$B$1315, "&lt;=" &amp; GF$1, DataRegularSeason20242025!$D$3:$D$1315, $A29)+SUMIFS(DataRegularSeason20242025!$AB$3:$AB$1315,DataRegularSeason20242025!$B$3:$B$1315, "&lt;=" &amp; GF$1, DataRegularSeason20242025!$E$3:$E$1315, $A29)</f>
        <v>55</v>
      </c>
      <c r="GG29">
        <f>SUMIFS(DataRegularSeason20242025!$AA$3:$AA$1315,DataRegularSeason20242025!$B$3:$B$1315, "&lt;=" &amp; GG$1, DataRegularSeason20242025!$D$3:$D$1315, $A29)+SUMIFS(DataRegularSeason20242025!$AB$3:$AB$1315,DataRegularSeason20242025!$B$3:$B$1315, "&lt;=" &amp; GG$1, DataRegularSeason20242025!$E$3:$E$1315, $A29)</f>
        <v>55</v>
      </c>
      <c r="GH29">
        <f>SUMIFS(DataRegularSeason20242025!$AA$3:$AA$1315,DataRegularSeason20242025!$B$3:$B$1315, "&lt;=" &amp; GH$1, DataRegularSeason20242025!$D$3:$D$1315, $A29)+SUMIFS(DataRegularSeason20242025!$AB$3:$AB$1315,DataRegularSeason20242025!$B$3:$B$1315, "&lt;=" &amp; GH$1, DataRegularSeason20242025!$E$3:$E$1315, $A29)</f>
        <v>55</v>
      </c>
      <c r="GI29">
        <f>SUMIFS(DataRegularSeason20242025!$AA$3:$AA$1315,DataRegularSeason20242025!$B$3:$B$1315, "&lt;=" &amp; GI$1, DataRegularSeason20242025!$D$3:$D$1315, $A29)+SUMIFS(DataRegularSeason20242025!$AB$3:$AB$1315,DataRegularSeason20242025!$B$3:$B$1315, "&lt;=" &amp; GI$1, DataRegularSeason20242025!$E$3:$E$1315, $A29)</f>
        <v>55</v>
      </c>
      <c r="GJ29">
        <f>SUMIFS(DataRegularSeason20242025!$AA$3:$AA$1315,DataRegularSeason20242025!$B$3:$B$1315, "&lt;=" &amp; GJ$1, DataRegularSeason20242025!$D$3:$D$1315, $A29)+SUMIFS(DataRegularSeason20242025!$AB$3:$AB$1315,DataRegularSeason20242025!$B$3:$B$1315, "&lt;=" &amp; GJ$1, DataRegularSeason20242025!$E$3:$E$1315, $A29)</f>
        <v>55</v>
      </c>
      <c r="GK29">
        <f>SUMIFS(DataRegularSeason20242025!$AA$3:$AA$1315,DataRegularSeason20242025!$B$3:$B$1315, "&lt;=" &amp; GK$1, DataRegularSeason20242025!$D$3:$D$1315, $A29)+SUMIFS(DataRegularSeason20242025!$AB$3:$AB$1315,DataRegularSeason20242025!$B$3:$B$1315, "&lt;=" &amp; GK$1, DataRegularSeason20242025!$E$3:$E$1315, $A29)</f>
        <v>55</v>
      </c>
      <c r="GL29">
        <f>SUMIFS(DataRegularSeason20242025!$AA$3:$AA$1315,DataRegularSeason20242025!$B$3:$B$1315, "&lt;=" &amp; GL$1, DataRegularSeason20242025!$D$3:$D$1315, $A29)+SUMIFS(DataRegularSeason20242025!$AB$3:$AB$1315,DataRegularSeason20242025!$B$3:$B$1315, "&lt;=" &amp; GL$1, DataRegularSeason20242025!$E$3:$E$1315, $A29)</f>
        <v>55</v>
      </c>
      <c r="GM29">
        <f>SUMIFS(DataRegularSeason20242025!$AA$3:$AA$1315,DataRegularSeason20242025!$B$3:$B$1315, "&lt;=" &amp; GM$1, DataRegularSeason20242025!$D$3:$D$1315, $A29)+SUMIFS(DataRegularSeason20242025!$AB$3:$AB$1315,DataRegularSeason20242025!$B$3:$B$1315, "&lt;=" &amp; GM$1, DataRegularSeason20242025!$E$3:$E$1315, $A29)</f>
        <v>55</v>
      </c>
      <c r="GN29">
        <f>SUMIFS(DataRegularSeason20242025!$AA$3:$AA$1315,DataRegularSeason20242025!$B$3:$B$1315, "&lt;=" &amp; GN$1, DataRegularSeason20242025!$D$3:$D$1315, $A29)+SUMIFS(DataRegularSeason20242025!$AB$3:$AB$1315,DataRegularSeason20242025!$B$3:$B$1315, "&lt;=" &amp; GN$1, DataRegularSeason20242025!$E$3:$E$1315, $A29)</f>
        <v>55</v>
      </c>
      <c r="GO29">
        <f>SUMIFS(DataRegularSeason20242025!$AA$3:$AA$1315,DataRegularSeason20242025!$B$3:$B$1315, "&lt;=" &amp; GO$1, DataRegularSeason20242025!$D$3:$D$1315, $A29)+SUMIFS(DataRegularSeason20242025!$AB$3:$AB$1315,DataRegularSeason20242025!$B$3:$B$1315, "&lt;=" &amp; GO$1, DataRegularSeason20242025!$E$3:$E$1315, $A29)</f>
        <v>55</v>
      </c>
      <c r="GP29">
        <f>SUMIFS(DataRegularSeason20242025!$AA$3:$AA$1315,DataRegularSeason20242025!$B$3:$B$1315, "&lt;=" &amp; GP$1, DataRegularSeason20242025!$D$3:$D$1315, $A29)+SUMIFS(DataRegularSeason20242025!$AB$3:$AB$1315,DataRegularSeason20242025!$B$3:$B$1315, "&lt;=" &amp; GP$1, DataRegularSeason20242025!$E$3:$E$1315, $A29)</f>
        <v>55</v>
      </c>
      <c r="GQ29">
        <f>SUMIFS(DataRegularSeason20242025!$AA$3:$AA$1315,DataRegularSeason20242025!$B$3:$B$1315, "&lt;=" &amp; GQ$1, DataRegularSeason20242025!$D$3:$D$1315, $A29)+SUMIFS(DataRegularSeason20242025!$AB$3:$AB$1315,DataRegularSeason20242025!$B$3:$B$1315, "&lt;=" &amp; GQ$1, DataRegularSeason20242025!$E$3:$E$1315, $A29)</f>
        <v>55</v>
      </c>
      <c r="GR29">
        <f>SUMIFS(DataRegularSeason20242025!$AA$3:$AA$1315,DataRegularSeason20242025!$B$3:$B$1315, "&lt;=" &amp; GR$1, DataRegularSeason20242025!$D$3:$D$1315, $A29)+SUMIFS(DataRegularSeason20242025!$AB$3:$AB$1315,DataRegularSeason20242025!$B$3:$B$1315, "&lt;=" &amp; GR$1, DataRegularSeason20242025!$E$3:$E$1315, $A29)</f>
        <v>55</v>
      </c>
      <c r="GS29">
        <f>SUMIFS(DataRegularSeason20242025!$AA$3:$AA$1315,DataRegularSeason20242025!$B$3:$B$1315, "&lt;=" &amp; GS$1, DataRegularSeason20242025!$D$3:$D$1315, $A29)+SUMIFS(DataRegularSeason20242025!$AB$3:$AB$1315,DataRegularSeason20242025!$B$3:$B$1315, "&lt;=" &amp; GS$1, DataRegularSeason20242025!$E$3:$E$1315, $A29)</f>
        <v>55</v>
      </c>
      <c r="GT29">
        <f>SUMIFS(DataRegularSeason20242025!$AA$3:$AA$1315,DataRegularSeason20242025!$B$3:$B$1315, "&lt;=" &amp; GT$1, DataRegularSeason20242025!$D$3:$D$1315, $A29)+SUMIFS(DataRegularSeason20242025!$AB$3:$AB$1315,DataRegularSeason20242025!$B$3:$B$1315, "&lt;=" &amp; GT$1, DataRegularSeason20242025!$E$3:$E$1315, $A29)</f>
        <v>55</v>
      </c>
      <c r="GU29">
        <f>SUMIFS(DataRegularSeason20242025!$AA$3:$AA$1315,DataRegularSeason20242025!$B$3:$B$1315, "&lt;=" &amp; GU$1, DataRegularSeason20242025!$D$3:$D$1315, $A29)+SUMIFS(DataRegularSeason20242025!$AB$3:$AB$1315,DataRegularSeason20242025!$B$3:$B$1315, "&lt;=" &amp; GU$1, DataRegularSeason20242025!$E$3:$E$1315, $A29)</f>
        <v>55</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50</v>
      </c>
      <c r="DO30">
        <f>SUMIFS(DataRegularSeason20242025!$AA$3:$AA$1315,DataRegularSeason20242025!$B$3:$B$1315, "&lt;=" &amp; DO$1, DataRegularSeason20242025!$D$3:$D$1315, $A30)+SUMIFS(DataRegularSeason20242025!$AB$3:$AB$1315,DataRegularSeason20242025!$B$3:$B$1315, "&lt;=" &amp; DO$1, DataRegularSeason20242025!$E$3:$E$1315, $A30)</f>
        <v>50</v>
      </c>
      <c r="DP30">
        <f>SUMIFS(DataRegularSeason20242025!$AA$3:$AA$1315,DataRegularSeason20242025!$B$3:$B$1315, "&lt;=" &amp; DP$1, DataRegularSeason20242025!$D$3:$D$1315, $A30)+SUMIFS(DataRegularSeason20242025!$AB$3:$AB$1315,DataRegularSeason20242025!$B$3:$B$1315, "&lt;=" &amp; DP$1, DataRegularSeason20242025!$E$3:$E$1315, $A30)</f>
        <v>50</v>
      </c>
      <c r="DQ30">
        <f>SUMIFS(DataRegularSeason20242025!$AA$3:$AA$1315,DataRegularSeason20242025!$B$3:$B$1315, "&lt;=" &amp; DQ$1, DataRegularSeason20242025!$D$3:$D$1315, $A30)+SUMIFS(DataRegularSeason20242025!$AB$3:$AB$1315,DataRegularSeason20242025!$B$3:$B$1315, "&lt;=" &amp; DQ$1, DataRegularSeason20242025!$E$3:$E$1315, $A30)</f>
        <v>50</v>
      </c>
      <c r="DR30">
        <f>SUMIFS(DataRegularSeason20242025!$AA$3:$AA$1315,DataRegularSeason20242025!$B$3:$B$1315, "&lt;=" &amp; DR$1, DataRegularSeason20242025!$D$3:$D$1315, $A30)+SUMIFS(DataRegularSeason20242025!$AB$3:$AB$1315,DataRegularSeason20242025!$B$3:$B$1315, "&lt;=" &amp; DR$1, DataRegularSeason20242025!$E$3:$E$1315, $A30)</f>
        <v>50</v>
      </c>
      <c r="DS30">
        <f>SUMIFS(DataRegularSeason20242025!$AA$3:$AA$1315,DataRegularSeason20242025!$B$3:$B$1315, "&lt;=" &amp; DS$1, DataRegularSeason20242025!$D$3:$D$1315, $A30)+SUMIFS(DataRegularSeason20242025!$AB$3:$AB$1315,DataRegularSeason20242025!$B$3:$B$1315, "&lt;=" &amp; DS$1, DataRegularSeason20242025!$E$3:$E$1315, $A30)</f>
        <v>50</v>
      </c>
      <c r="DT30">
        <f>SUMIFS(DataRegularSeason20242025!$AA$3:$AA$1315,DataRegularSeason20242025!$B$3:$B$1315, "&lt;=" &amp; DT$1, DataRegularSeason20242025!$D$3:$D$1315, $A30)+SUMIFS(DataRegularSeason20242025!$AB$3:$AB$1315,DataRegularSeason20242025!$B$3:$B$1315, "&lt;=" &amp; DT$1, DataRegularSeason20242025!$E$3:$E$1315, $A30)</f>
        <v>50</v>
      </c>
      <c r="DU30">
        <f>SUMIFS(DataRegularSeason20242025!$AA$3:$AA$1315,DataRegularSeason20242025!$B$3:$B$1315, "&lt;=" &amp; DU$1, DataRegularSeason20242025!$D$3:$D$1315, $A30)+SUMIFS(DataRegularSeason20242025!$AB$3:$AB$1315,DataRegularSeason20242025!$B$3:$B$1315, "&lt;=" &amp; DU$1, DataRegularSeason20242025!$E$3:$E$1315, $A30)</f>
        <v>50</v>
      </c>
      <c r="DV30">
        <f>SUMIFS(DataRegularSeason20242025!$AA$3:$AA$1315,DataRegularSeason20242025!$B$3:$B$1315, "&lt;=" &amp; DV$1, DataRegularSeason20242025!$D$3:$D$1315, $A30)+SUMIFS(DataRegularSeason20242025!$AB$3:$AB$1315,DataRegularSeason20242025!$B$3:$B$1315, "&lt;=" &amp; DV$1, DataRegularSeason20242025!$E$3:$E$1315, $A30)</f>
        <v>50</v>
      </c>
      <c r="DW30">
        <f>SUMIFS(DataRegularSeason20242025!$AA$3:$AA$1315,DataRegularSeason20242025!$B$3:$B$1315, "&lt;=" &amp; DW$1, DataRegularSeason20242025!$D$3:$D$1315, $A30)+SUMIFS(DataRegularSeason20242025!$AB$3:$AB$1315,DataRegularSeason20242025!$B$3:$B$1315, "&lt;=" &amp; DW$1, DataRegularSeason20242025!$E$3:$E$1315, $A30)</f>
        <v>50</v>
      </c>
      <c r="DX30">
        <f>SUMIFS(DataRegularSeason20242025!$AA$3:$AA$1315,DataRegularSeason20242025!$B$3:$B$1315, "&lt;=" &amp; DX$1, DataRegularSeason20242025!$D$3:$D$1315, $A30)+SUMIFS(DataRegularSeason20242025!$AB$3:$AB$1315,DataRegularSeason20242025!$B$3:$B$1315, "&lt;=" &amp; DX$1, DataRegularSeason20242025!$E$3:$E$1315, $A30)</f>
        <v>50</v>
      </c>
      <c r="DY30">
        <f>SUMIFS(DataRegularSeason20242025!$AA$3:$AA$1315,DataRegularSeason20242025!$B$3:$B$1315, "&lt;=" &amp; DY$1, DataRegularSeason20242025!$D$3:$D$1315, $A30)+SUMIFS(DataRegularSeason20242025!$AB$3:$AB$1315,DataRegularSeason20242025!$B$3:$B$1315, "&lt;=" &amp; DY$1, DataRegularSeason20242025!$E$3:$E$1315, $A30)</f>
        <v>50</v>
      </c>
      <c r="DZ30">
        <f>SUMIFS(DataRegularSeason20242025!$AA$3:$AA$1315,DataRegularSeason20242025!$B$3:$B$1315, "&lt;=" &amp; DZ$1, DataRegularSeason20242025!$D$3:$D$1315, $A30)+SUMIFS(DataRegularSeason20242025!$AB$3:$AB$1315,DataRegularSeason20242025!$B$3:$B$1315, "&lt;=" &amp; DZ$1, DataRegularSeason20242025!$E$3:$E$1315, $A30)</f>
        <v>50</v>
      </c>
      <c r="EA30">
        <f>SUMIFS(DataRegularSeason20242025!$AA$3:$AA$1315,DataRegularSeason20242025!$B$3:$B$1315, "&lt;=" &amp; EA$1, DataRegularSeason20242025!$D$3:$D$1315, $A30)+SUMIFS(DataRegularSeason20242025!$AB$3:$AB$1315,DataRegularSeason20242025!$B$3:$B$1315, "&lt;=" &amp; EA$1, DataRegularSeason20242025!$E$3:$E$1315, $A30)</f>
        <v>50</v>
      </c>
      <c r="EB30">
        <f>SUMIFS(DataRegularSeason20242025!$AA$3:$AA$1315,DataRegularSeason20242025!$B$3:$B$1315, "&lt;=" &amp; EB$1, DataRegularSeason20242025!$D$3:$D$1315, $A30)+SUMIFS(DataRegularSeason20242025!$AB$3:$AB$1315,DataRegularSeason20242025!$B$3:$B$1315, "&lt;=" &amp; EB$1, DataRegularSeason20242025!$E$3:$E$1315, $A30)</f>
        <v>50</v>
      </c>
      <c r="EC30">
        <f>SUMIFS(DataRegularSeason20242025!$AA$3:$AA$1315,DataRegularSeason20242025!$B$3:$B$1315, "&lt;=" &amp; EC$1, DataRegularSeason20242025!$D$3:$D$1315, $A30)+SUMIFS(DataRegularSeason20242025!$AB$3:$AB$1315,DataRegularSeason20242025!$B$3:$B$1315, "&lt;=" &amp; EC$1, DataRegularSeason20242025!$E$3:$E$1315, $A30)</f>
        <v>50</v>
      </c>
      <c r="ED30">
        <f>SUMIFS(DataRegularSeason20242025!$AA$3:$AA$1315,DataRegularSeason20242025!$B$3:$B$1315, "&lt;=" &amp; ED$1, DataRegularSeason20242025!$D$3:$D$1315, $A30)+SUMIFS(DataRegularSeason20242025!$AB$3:$AB$1315,DataRegularSeason20242025!$B$3:$B$1315, "&lt;=" &amp; ED$1, DataRegularSeason20242025!$E$3:$E$1315, $A30)</f>
        <v>50</v>
      </c>
      <c r="EE30">
        <f>SUMIFS(DataRegularSeason20242025!$AA$3:$AA$1315,DataRegularSeason20242025!$B$3:$B$1315, "&lt;=" &amp; EE$1, DataRegularSeason20242025!$D$3:$D$1315, $A30)+SUMIFS(DataRegularSeason20242025!$AB$3:$AB$1315,DataRegularSeason20242025!$B$3:$B$1315, "&lt;=" &amp; EE$1, DataRegularSeason20242025!$E$3:$E$1315, $A30)</f>
        <v>50</v>
      </c>
      <c r="EF30">
        <f>SUMIFS(DataRegularSeason20242025!$AA$3:$AA$1315,DataRegularSeason20242025!$B$3:$B$1315, "&lt;=" &amp; EF$1, DataRegularSeason20242025!$D$3:$D$1315, $A30)+SUMIFS(DataRegularSeason20242025!$AB$3:$AB$1315,DataRegularSeason20242025!$B$3:$B$1315, "&lt;=" &amp; EF$1, DataRegularSeason20242025!$E$3:$E$1315, $A30)</f>
        <v>50</v>
      </c>
      <c r="EG30">
        <f>SUMIFS(DataRegularSeason20242025!$AA$3:$AA$1315,DataRegularSeason20242025!$B$3:$B$1315, "&lt;=" &amp; EG$1, DataRegularSeason20242025!$D$3:$D$1315, $A30)+SUMIFS(DataRegularSeason20242025!$AB$3:$AB$1315,DataRegularSeason20242025!$B$3:$B$1315, "&lt;=" &amp; EG$1, DataRegularSeason20242025!$E$3:$E$1315, $A30)</f>
        <v>50</v>
      </c>
      <c r="EH30">
        <f>SUMIFS(DataRegularSeason20242025!$AA$3:$AA$1315,DataRegularSeason20242025!$B$3:$B$1315, "&lt;=" &amp; EH$1, DataRegularSeason20242025!$D$3:$D$1315, $A30)+SUMIFS(DataRegularSeason20242025!$AB$3:$AB$1315,DataRegularSeason20242025!$B$3:$B$1315, "&lt;=" &amp; EH$1, DataRegularSeason20242025!$E$3:$E$1315, $A30)</f>
        <v>50</v>
      </c>
      <c r="EI30">
        <f>SUMIFS(DataRegularSeason20242025!$AA$3:$AA$1315,DataRegularSeason20242025!$B$3:$B$1315, "&lt;=" &amp; EI$1, DataRegularSeason20242025!$D$3:$D$1315, $A30)+SUMIFS(DataRegularSeason20242025!$AB$3:$AB$1315,DataRegularSeason20242025!$B$3:$B$1315, "&lt;=" &amp; EI$1, DataRegularSeason20242025!$E$3:$E$1315, $A30)</f>
        <v>50</v>
      </c>
      <c r="EJ30">
        <f>SUMIFS(DataRegularSeason20242025!$AA$3:$AA$1315,DataRegularSeason20242025!$B$3:$B$1315, "&lt;=" &amp; EJ$1, DataRegularSeason20242025!$D$3:$D$1315, $A30)+SUMIFS(DataRegularSeason20242025!$AB$3:$AB$1315,DataRegularSeason20242025!$B$3:$B$1315, "&lt;=" &amp; EJ$1, DataRegularSeason20242025!$E$3:$E$1315, $A30)</f>
        <v>50</v>
      </c>
      <c r="EK30">
        <f>SUMIFS(DataRegularSeason20242025!$AA$3:$AA$1315,DataRegularSeason20242025!$B$3:$B$1315, "&lt;=" &amp; EK$1, DataRegularSeason20242025!$D$3:$D$1315, $A30)+SUMIFS(DataRegularSeason20242025!$AB$3:$AB$1315,DataRegularSeason20242025!$B$3:$B$1315, "&lt;=" &amp; EK$1, DataRegularSeason20242025!$E$3:$E$1315, $A30)</f>
        <v>50</v>
      </c>
      <c r="EL30">
        <f>SUMIFS(DataRegularSeason20242025!$AA$3:$AA$1315,DataRegularSeason20242025!$B$3:$B$1315, "&lt;=" &amp; EL$1, DataRegularSeason20242025!$D$3:$D$1315, $A30)+SUMIFS(DataRegularSeason20242025!$AB$3:$AB$1315,DataRegularSeason20242025!$B$3:$B$1315, "&lt;=" &amp; EL$1, DataRegularSeason20242025!$E$3:$E$1315, $A30)</f>
        <v>50</v>
      </c>
      <c r="EM30">
        <f>SUMIFS(DataRegularSeason20242025!$AA$3:$AA$1315,DataRegularSeason20242025!$B$3:$B$1315, "&lt;=" &amp; EM$1, DataRegularSeason20242025!$D$3:$D$1315, $A30)+SUMIFS(DataRegularSeason20242025!$AB$3:$AB$1315,DataRegularSeason20242025!$B$3:$B$1315, "&lt;=" &amp; EM$1, DataRegularSeason20242025!$E$3:$E$1315, $A30)</f>
        <v>50</v>
      </c>
      <c r="EN30">
        <f>SUMIFS(DataRegularSeason20242025!$AA$3:$AA$1315,DataRegularSeason20242025!$B$3:$B$1315, "&lt;=" &amp; EN$1, DataRegularSeason20242025!$D$3:$D$1315, $A30)+SUMIFS(DataRegularSeason20242025!$AB$3:$AB$1315,DataRegularSeason20242025!$B$3:$B$1315, "&lt;=" &amp; EN$1, DataRegularSeason20242025!$E$3:$E$1315, $A30)</f>
        <v>50</v>
      </c>
      <c r="EO30">
        <f>SUMIFS(DataRegularSeason20242025!$AA$3:$AA$1315,DataRegularSeason20242025!$B$3:$B$1315, "&lt;=" &amp; EO$1, DataRegularSeason20242025!$D$3:$D$1315, $A30)+SUMIFS(DataRegularSeason20242025!$AB$3:$AB$1315,DataRegularSeason20242025!$B$3:$B$1315, "&lt;=" &amp; EO$1, DataRegularSeason20242025!$E$3:$E$1315, $A30)</f>
        <v>50</v>
      </c>
      <c r="EP30">
        <f>SUMIFS(DataRegularSeason20242025!$AA$3:$AA$1315,DataRegularSeason20242025!$B$3:$B$1315, "&lt;=" &amp; EP$1, DataRegularSeason20242025!$D$3:$D$1315, $A30)+SUMIFS(DataRegularSeason20242025!$AB$3:$AB$1315,DataRegularSeason20242025!$B$3:$B$1315, "&lt;=" &amp; EP$1, DataRegularSeason20242025!$E$3:$E$1315, $A30)</f>
        <v>50</v>
      </c>
      <c r="EQ30">
        <f>SUMIFS(DataRegularSeason20242025!$AA$3:$AA$1315,DataRegularSeason20242025!$B$3:$B$1315, "&lt;=" &amp; EQ$1, DataRegularSeason20242025!$D$3:$D$1315, $A30)+SUMIFS(DataRegularSeason20242025!$AB$3:$AB$1315,DataRegularSeason20242025!$B$3:$B$1315, "&lt;=" &amp; EQ$1, DataRegularSeason20242025!$E$3:$E$1315, $A30)</f>
        <v>50</v>
      </c>
      <c r="ER30">
        <f>SUMIFS(DataRegularSeason20242025!$AA$3:$AA$1315,DataRegularSeason20242025!$B$3:$B$1315, "&lt;=" &amp; ER$1, DataRegularSeason20242025!$D$3:$D$1315, $A30)+SUMIFS(DataRegularSeason20242025!$AB$3:$AB$1315,DataRegularSeason20242025!$B$3:$B$1315, "&lt;=" &amp; ER$1, DataRegularSeason20242025!$E$3:$E$1315, $A30)</f>
        <v>50</v>
      </c>
      <c r="ES30">
        <f>SUMIFS(DataRegularSeason20242025!$AA$3:$AA$1315,DataRegularSeason20242025!$B$3:$B$1315, "&lt;=" &amp; ES$1, DataRegularSeason20242025!$D$3:$D$1315, $A30)+SUMIFS(DataRegularSeason20242025!$AB$3:$AB$1315,DataRegularSeason20242025!$B$3:$B$1315, "&lt;=" &amp; ES$1, DataRegularSeason20242025!$E$3:$E$1315, $A30)</f>
        <v>50</v>
      </c>
      <c r="ET30">
        <f>SUMIFS(DataRegularSeason20242025!$AA$3:$AA$1315,DataRegularSeason20242025!$B$3:$B$1315, "&lt;=" &amp; ET$1, DataRegularSeason20242025!$D$3:$D$1315, $A30)+SUMIFS(DataRegularSeason20242025!$AB$3:$AB$1315,DataRegularSeason20242025!$B$3:$B$1315, "&lt;=" &amp; ET$1, DataRegularSeason20242025!$E$3:$E$1315, $A30)</f>
        <v>50</v>
      </c>
      <c r="EU30">
        <f>SUMIFS(DataRegularSeason20242025!$AA$3:$AA$1315,DataRegularSeason20242025!$B$3:$B$1315, "&lt;=" &amp; EU$1, DataRegularSeason20242025!$D$3:$D$1315, $A30)+SUMIFS(DataRegularSeason20242025!$AB$3:$AB$1315,DataRegularSeason20242025!$B$3:$B$1315, "&lt;=" &amp; EU$1, DataRegularSeason20242025!$E$3:$E$1315, $A30)</f>
        <v>50</v>
      </c>
      <c r="EV30">
        <f>SUMIFS(DataRegularSeason20242025!$AA$3:$AA$1315,DataRegularSeason20242025!$B$3:$B$1315, "&lt;=" &amp; EV$1, DataRegularSeason20242025!$D$3:$D$1315, $A30)+SUMIFS(DataRegularSeason20242025!$AB$3:$AB$1315,DataRegularSeason20242025!$B$3:$B$1315, "&lt;=" &amp; EV$1, DataRegularSeason20242025!$E$3:$E$1315, $A30)</f>
        <v>50</v>
      </c>
      <c r="EW30">
        <f>SUMIFS(DataRegularSeason20242025!$AA$3:$AA$1315,DataRegularSeason20242025!$B$3:$B$1315, "&lt;=" &amp; EW$1, DataRegularSeason20242025!$D$3:$D$1315, $A30)+SUMIFS(DataRegularSeason20242025!$AB$3:$AB$1315,DataRegularSeason20242025!$B$3:$B$1315, "&lt;=" &amp; EW$1, DataRegularSeason20242025!$E$3:$E$1315, $A30)</f>
        <v>50</v>
      </c>
      <c r="EX30">
        <f>SUMIFS(DataRegularSeason20242025!$AA$3:$AA$1315,DataRegularSeason20242025!$B$3:$B$1315, "&lt;=" &amp; EX$1, DataRegularSeason20242025!$D$3:$D$1315, $A30)+SUMIFS(DataRegularSeason20242025!$AB$3:$AB$1315,DataRegularSeason20242025!$B$3:$B$1315, "&lt;=" &amp; EX$1, DataRegularSeason20242025!$E$3:$E$1315, $A30)</f>
        <v>50</v>
      </c>
      <c r="EY30">
        <f>SUMIFS(DataRegularSeason20242025!$AA$3:$AA$1315,DataRegularSeason20242025!$B$3:$B$1315, "&lt;=" &amp; EY$1, DataRegularSeason20242025!$D$3:$D$1315, $A30)+SUMIFS(DataRegularSeason20242025!$AB$3:$AB$1315,DataRegularSeason20242025!$B$3:$B$1315, "&lt;=" &amp; EY$1, DataRegularSeason20242025!$E$3:$E$1315, $A30)</f>
        <v>50</v>
      </c>
      <c r="EZ30">
        <f>SUMIFS(DataRegularSeason20242025!$AA$3:$AA$1315,DataRegularSeason20242025!$B$3:$B$1315, "&lt;=" &amp; EZ$1, DataRegularSeason20242025!$D$3:$D$1315, $A30)+SUMIFS(DataRegularSeason20242025!$AB$3:$AB$1315,DataRegularSeason20242025!$B$3:$B$1315, "&lt;=" &amp; EZ$1, DataRegularSeason20242025!$E$3:$E$1315, $A30)</f>
        <v>50</v>
      </c>
      <c r="FA30">
        <f>SUMIFS(DataRegularSeason20242025!$AA$3:$AA$1315,DataRegularSeason20242025!$B$3:$B$1315, "&lt;=" &amp; FA$1, DataRegularSeason20242025!$D$3:$D$1315, $A30)+SUMIFS(DataRegularSeason20242025!$AB$3:$AB$1315,DataRegularSeason20242025!$B$3:$B$1315, "&lt;=" &amp; FA$1, DataRegularSeason20242025!$E$3:$E$1315, $A30)</f>
        <v>50</v>
      </c>
      <c r="FB30">
        <f>SUMIFS(DataRegularSeason20242025!$AA$3:$AA$1315,DataRegularSeason20242025!$B$3:$B$1315, "&lt;=" &amp; FB$1, DataRegularSeason20242025!$D$3:$D$1315, $A30)+SUMIFS(DataRegularSeason20242025!$AB$3:$AB$1315,DataRegularSeason20242025!$B$3:$B$1315, "&lt;=" &amp; FB$1, DataRegularSeason20242025!$E$3:$E$1315, $A30)</f>
        <v>50</v>
      </c>
      <c r="FC30">
        <f>SUMIFS(DataRegularSeason20242025!$AA$3:$AA$1315,DataRegularSeason20242025!$B$3:$B$1315, "&lt;=" &amp; FC$1, DataRegularSeason20242025!$D$3:$D$1315, $A30)+SUMIFS(DataRegularSeason20242025!$AB$3:$AB$1315,DataRegularSeason20242025!$B$3:$B$1315, "&lt;=" &amp; FC$1, DataRegularSeason20242025!$E$3:$E$1315, $A30)</f>
        <v>50</v>
      </c>
      <c r="FD30">
        <f>SUMIFS(DataRegularSeason20242025!$AA$3:$AA$1315,DataRegularSeason20242025!$B$3:$B$1315, "&lt;=" &amp; FD$1, DataRegularSeason20242025!$D$3:$D$1315, $A30)+SUMIFS(DataRegularSeason20242025!$AB$3:$AB$1315,DataRegularSeason20242025!$B$3:$B$1315, "&lt;=" &amp; FD$1, DataRegularSeason20242025!$E$3:$E$1315, $A30)</f>
        <v>50</v>
      </c>
      <c r="FE30">
        <f>SUMIFS(DataRegularSeason20242025!$AA$3:$AA$1315,DataRegularSeason20242025!$B$3:$B$1315, "&lt;=" &amp; FE$1, DataRegularSeason20242025!$D$3:$D$1315, $A30)+SUMIFS(DataRegularSeason20242025!$AB$3:$AB$1315,DataRegularSeason20242025!$B$3:$B$1315, "&lt;=" &amp; FE$1, DataRegularSeason20242025!$E$3:$E$1315, $A30)</f>
        <v>50</v>
      </c>
      <c r="FF30">
        <f>SUMIFS(DataRegularSeason20242025!$AA$3:$AA$1315,DataRegularSeason20242025!$B$3:$B$1315, "&lt;=" &amp; FF$1, DataRegularSeason20242025!$D$3:$D$1315, $A30)+SUMIFS(DataRegularSeason20242025!$AB$3:$AB$1315,DataRegularSeason20242025!$B$3:$B$1315, "&lt;=" &amp; FF$1, DataRegularSeason20242025!$E$3:$E$1315, $A30)</f>
        <v>50</v>
      </c>
      <c r="FG30">
        <f>SUMIFS(DataRegularSeason20242025!$AA$3:$AA$1315,DataRegularSeason20242025!$B$3:$B$1315, "&lt;=" &amp; FG$1, DataRegularSeason20242025!$D$3:$D$1315, $A30)+SUMIFS(DataRegularSeason20242025!$AB$3:$AB$1315,DataRegularSeason20242025!$B$3:$B$1315, "&lt;=" &amp; FG$1, DataRegularSeason20242025!$E$3:$E$1315, $A30)</f>
        <v>50</v>
      </c>
      <c r="FH30">
        <f>SUMIFS(DataRegularSeason20242025!$AA$3:$AA$1315,DataRegularSeason20242025!$B$3:$B$1315, "&lt;=" &amp; FH$1, DataRegularSeason20242025!$D$3:$D$1315, $A30)+SUMIFS(DataRegularSeason20242025!$AB$3:$AB$1315,DataRegularSeason20242025!$B$3:$B$1315, "&lt;=" &amp; FH$1, DataRegularSeason20242025!$E$3:$E$1315, $A30)</f>
        <v>50</v>
      </c>
      <c r="FI30">
        <f>SUMIFS(DataRegularSeason20242025!$AA$3:$AA$1315,DataRegularSeason20242025!$B$3:$B$1315, "&lt;=" &amp; FI$1, DataRegularSeason20242025!$D$3:$D$1315, $A30)+SUMIFS(DataRegularSeason20242025!$AB$3:$AB$1315,DataRegularSeason20242025!$B$3:$B$1315, "&lt;=" &amp; FI$1, DataRegularSeason20242025!$E$3:$E$1315, $A30)</f>
        <v>50</v>
      </c>
      <c r="FJ30">
        <f>SUMIFS(DataRegularSeason20242025!$AA$3:$AA$1315,DataRegularSeason20242025!$B$3:$B$1315, "&lt;=" &amp; FJ$1, DataRegularSeason20242025!$D$3:$D$1315, $A30)+SUMIFS(DataRegularSeason20242025!$AB$3:$AB$1315,DataRegularSeason20242025!$B$3:$B$1315, "&lt;=" &amp; FJ$1, DataRegularSeason20242025!$E$3:$E$1315, $A30)</f>
        <v>50</v>
      </c>
      <c r="FK30">
        <f>SUMIFS(DataRegularSeason20242025!$AA$3:$AA$1315,DataRegularSeason20242025!$B$3:$B$1315, "&lt;=" &amp; FK$1, DataRegularSeason20242025!$D$3:$D$1315, $A30)+SUMIFS(DataRegularSeason20242025!$AB$3:$AB$1315,DataRegularSeason20242025!$B$3:$B$1315, "&lt;=" &amp; FK$1, DataRegularSeason20242025!$E$3:$E$1315, $A30)</f>
        <v>50</v>
      </c>
      <c r="FL30">
        <f>SUMIFS(DataRegularSeason20242025!$AA$3:$AA$1315,DataRegularSeason20242025!$B$3:$B$1315, "&lt;=" &amp; FL$1, DataRegularSeason20242025!$D$3:$D$1315, $A30)+SUMIFS(DataRegularSeason20242025!$AB$3:$AB$1315,DataRegularSeason20242025!$B$3:$B$1315, "&lt;=" &amp; FL$1, DataRegularSeason20242025!$E$3:$E$1315, $A30)</f>
        <v>50</v>
      </c>
      <c r="FM30">
        <f>SUMIFS(DataRegularSeason20242025!$AA$3:$AA$1315,DataRegularSeason20242025!$B$3:$B$1315, "&lt;=" &amp; FM$1, DataRegularSeason20242025!$D$3:$D$1315, $A30)+SUMIFS(DataRegularSeason20242025!$AB$3:$AB$1315,DataRegularSeason20242025!$B$3:$B$1315, "&lt;=" &amp; FM$1, DataRegularSeason20242025!$E$3:$E$1315, $A30)</f>
        <v>50</v>
      </c>
      <c r="FN30">
        <f>SUMIFS(DataRegularSeason20242025!$AA$3:$AA$1315,DataRegularSeason20242025!$B$3:$B$1315, "&lt;=" &amp; FN$1, DataRegularSeason20242025!$D$3:$D$1315, $A30)+SUMIFS(DataRegularSeason20242025!$AB$3:$AB$1315,DataRegularSeason20242025!$B$3:$B$1315, "&lt;=" &amp; FN$1, DataRegularSeason20242025!$E$3:$E$1315, $A30)</f>
        <v>50</v>
      </c>
      <c r="FO30">
        <f>SUMIFS(DataRegularSeason20242025!$AA$3:$AA$1315,DataRegularSeason20242025!$B$3:$B$1315, "&lt;=" &amp; FO$1, DataRegularSeason20242025!$D$3:$D$1315, $A30)+SUMIFS(DataRegularSeason20242025!$AB$3:$AB$1315,DataRegularSeason20242025!$B$3:$B$1315, "&lt;=" &amp; FO$1, DataRegularSeason20242025!$E$3:$E$1315, $A30)</f>
        <v>50</v>
      </c>
      <c r="FP30">
        <f>SUMIFS(DataRegularSeason20242025!$AA$3:$AA$1315,DataRegularSeason20242025!$B$3:$B$1315, "&lt;=" &amp; FP$1, DataRegularSeason20242025!$D$3:$D$1315, $A30)+SUMIFS(DataRegularSeason20242025!$AB$3:$AB$1315,DataRegularSeason20242025!$B$3:$B$1315, "&lt;=" &amp; FP$1, DataRegularSeason20242025!$E$3:$E$1315, $A30)</f>
        <v>50</v>
      </c>
      <c r="FQ30">
        <f>SUMIFS(DataRegularSeason20242025!$AA$3:$AA$1315,DataRegularSeason20242025!$B$3:$B$1315, "&lt;=" &amp; FQ$1, DataRegularSeason20242025!$D$3:$D$1315, $A30)+SUMIFS(DataRegularSeason20242025!$AB$3:$AB$1315,DataRegularSeason20242025!$B$3:$B$1315, "&lt;=" &amp; FQ$1, DataRegularSeason20242025!$E$3:$E$1315, $A30)</f>
        <v>50</v>
      </c>
      <c r="FR30">
        <f>SUMIFS(DataRegularSeason20242025!$AA$3:$AA$1315,DataRegularSeason20242025!$B$3:$B$1315, "&lt;=" &amp; FR$1, DataRegularSeason20242025!$D$3:$D$1315, $A30)+SUMIFS(DataRegularSeason20242025!$AB$3:$AB$1315,DataRegularSeason20242025!$B$3:$B$1315, "&lt;=" &amp; FR$1, DataRegularSeason20242025!$E$3:$E$1315, $A30)</f>
        <v>50</v>
      </c>
      <c r="FS30">
        <f>SUMIFS(DataRegularSeason20242025!$AA$3:$AA$1315,DataRegularSeason20242025!$B$3:$B$1315, "&lt;=" &amp; FS$1, DataRegularSeason20242025!$D$3:$D$1315, $A30)+SUMIFS(DataRegularSeason20242025!$AB$3:$AB$1315,DataRegularSeason20242025!$B$3:$B$1315, "&lt;=" &amp; FS$1, DataRegularSeason20242025!$E$3:$E$1315, $A30)</f>
        <v>50</v>
      </c>
      <c r="FT30">
        <f>SUMIFS(DataRegularSeason20242025!$AA$3:$AA$1315,DataRegularSeason20242025!$B$3:$B$1315, "&lt;=" &amp; FT$1, DataRegularSeason20242025!$D$3:$D$1315, $A30)+SUMIFS(DataRegularSeason20242025!$AB$3:$AB$1315,DataRegularSeason20242025!$B$3:$B$1315, "&lt;=" &amp; FT$1, DataRegularSeason20242025!$E$3:$E$1315, $A30)</f>
        <v>50</v>
      </c>
      <c r="FU30">
        <f>SUMIFS(DataRegularSeason20242025!$AA$3:$AA$1315,DataRegularSeason20242025!$B$3:$B$1315, "&lt;=" &amp; FU$1, DataRegularSeason20242025!$D$3:$D$1315, $A30)+SUMIFS(DataRegularSeason20242025!$AB$3:$AB$1315,DataRegularSeason20242025!$B$3:$B$1315, "&lt;=" &amp; FU$1, DataRegularSeason20242025!$E$3:$E$1315, $A30)</f>
        <v>50</v>
      </c>
      <c r="FV30">
        <f>SUMIFS(DataRegularSeason20242025!$AA$3:$AA$1315,DataRegularSeason20242025!$B$3:$B$1315, "&lt;=" &amp; FV$1, DataRegularSeason20242025!$D$3:$D$1315, $A30)+SUMIFS(DataRegularSeason20242025!$AB$3:$AB$1315,DataRegularSeason20242025!$B$3:$B$1315, "&lt;=" &amp; FV$1, DataRegularSeason20242025!$E$3:$E$1315, $A30)</f>
        <v>50</v>
      </c>
      <c r="FW30">
        <f>SUMIFS(DataRegularSeason20242025!$AA$3:$AA$1315,DataRegularSeason20242025!$B$3:$B$1315, "&lt;=" &amp; FW$1, DataRegularSeason20242025!$D$3:$D$1315, $A30)+SUMIFS(DataRegularSeason20242025!$AB$3:$AB$1315,DataRegularSeason20242025!$B$3:$B$1315, "&lt;=" &amp; FW$1, DataRegularSeason20242025!$E$3:$E$1315, $A30)</f>
        <v>50</v>
      </c>
      <c r="FX30">
        <f>SUMIFS(DataRegularSeason20242025!$AA$3:$AA$1315,DataRegularSeason20242025!$B$3:$B$1315, "&lt;=" &amp; FX$1, DataRegularSeason20242025!$D$3:$D$1315, $A30)+SUMIFS(DataRegularSeason20242025!$AB$3:$AB$1315,DataRegularSeason20242025!$B$3:$B$1315, "&lt;=" &amp; FX$1, DataRegularSeason20242025!$E$3:$E$1315, $A30)</f>
        <v>50</v>
      </c>
      <c r="FY30">
        <f>SUMIFS(DataRegularSeason20242025!$AA$3:$AA$1315,DataRegularSeason20242025!$B$3:$B$1315, "&lt;=" &amp; FY$1, DataRegularSeason20242025!$D$3:$D$1315, $A30)+SUMIFS(DataRegularSeason20242025!$AB$3:$AB$1315,DataRegularSeason20242025!$B$3:$B$1315, "&lt;=" &amp; FY$1, DataRegularSeason20242025!$E$3:$E$1315, $A30)</f>
        <v>50</v>
      </c>
      <c r="FZ30">
        <f>SUMIFS(DataRegularSeason20242025!$AA$3:$AA$1315,DataRegularSeason20242025!$B$3:$B$1315, "&lt;=" &amp; FZ$1, DataRegularSeason20242025!$D$3:$D$1315, $A30)+SUMIFS(DataRegularSeason20242025!$AB$3:$AB$1315,DataRegularSeason20242025!$B$3:$B$1315, "&lt;=" &amp; FZ$1, DataRegularSeason20242025!$E$3:$E$1315, $A30)</f>
        <v>50</v>
      </c>
      <c r="GA30">
        <f>SUMIFS(DataRegularSeason20242025!$AA$3:$AA$1315,DataRegularSeason20242025!$B$3:$B$1315, "&lt;=" &amp; GA$1, DataRegularSeason20242025!$D$3:$D$1315, $A30)+SUMIFS(DataRegularSeason20242025!$AB$3:$AB$1315,DataRegularSeason20242025!$B$3:$B$1315, "&lt;=" &amp; GA$1, DataRegularSeason20242025!$E$3:$E$1315, $A30)</f>
        <v>50</v>
      </c>
      <c r="GB30">
        <f>SUMIFS(DataRegularSeason20242025!$AA$3:$AA$1315,DataRegularSeason20242025!$B$3:$B$1315, "&lt;=" &amp; GB$1, DataRegularSeason20242025!$D$3:$D$1315, $A30)+SUMIFS(DataRegularSeason20242025!$AB$3:$AB$1315,DataRegularSeason20242025!$B$3:$B$1315, "&lt;=" &amp; GB$1, DataRegularSeason20242025!$E$3:$E$1315, $A30)</f>
        <v>50</v>
      </c>
      <c r="GC30">
        <f>SUMIFS(DataRegularSeason20242025!$AA$3:$AA$1315,DataRegularSeason20242025!$B$3:$B$1315, "&lt;=" &amp; GC$1, DataRegularSeason20242025!$D$3:$D$1315, $A30)+SUMIFS(DataRegularSeason20242025!$AB$3:$AB$1315,DataRegularSeason20242025!$B$3:$B$1315, "&lt;=" &amp; GC$1, DataRegularSeason20242025!$E$3:$E$1315, $A30)</f>
        <v>50</v>
      </c>
      <c r="GD30">
        <f>SUMIFS(DataRegularSeason20242025!$AA$3:$AA$1315,DataRegularSeason20242025!$B$3:$B$1315, "&lt;=" &amp; GD$1, DataRegularSeason20242025!$D$3:$D$1315, $A30)+SUMIFS(DataRegularSeason20242025!$AB$3:$AB$1315,DataRegularSeason20242025!$B$3:$B$1315, "&lt;=" &amp; GD$1, DataRegularSeason20242025!$E$3:$E$1315, $A30)</f>
        <v>50</v>
      </c>
      <c r="GE30">
        <f>SUMIFS(DataRegularSeason20242025!$AA$3:$AA$1315,DataRegularSeason20242025!$B$3:$B$1315, "&lt;=" &amp; GE$1, DataRegularSeason20242025!$D$3:$D$1315, $A30)+SUMIFS(DataRegularSeason20242025!$AB$3:$AB$1315,DataRegularSeason20242025!$B$3:$B$1315, "&lt;=" &amp; GE$1, DataRegularSeason20242025!$E$3:$E$1315, $A30)</f>
        <v>50</v>
      </c>
      <c r="GF30">
        <f>SUMIFS(DataRegularSeason20242025!$AA$3:$AA$1315,DataRegularSeason20242025!$B$3:$B$1315, "&lt;=" &amp; GF$1, DataRegularSeason20242025!$D$3:$D$1315, $A30)+SUMIFS(DataRegularSeason20242025!$AB$3:$AB$1315,DataRegularSeason20242025!$B$3:$B$1315, "&lt;=" &amp; GF$1, DataRegularSeason20242025!$E$3:$E$1315, $A30)</f>
        <v>50</v>
      </c>
      <c r="GG30">
        <f>SUMIFS(DataRegularSeason20242025!$AA$3:$AA$1315,DataRegularSeason20242025!$B$3:$B$1315, "&lt;=" &amp; GG$1, DataRegularSeason20242025!$D$3:$D$1315, $A30)+SUMIFS(DataRegularSeason20242025!$AB$3:$AB$1315,DataRegularSeason20242025!$B$3:$B$1315, "&lt;=" &amp; GG$1, DataRegularSeason20242025!$E$3:$E$1315, $A30)</f>
        <v>50</v>
      </c>
      <c r="GH30">
        <f>SUMIFS(DataRegularSeason20242025!$AA$3:$AA$1315,DataRegularSeason20242025!$B$3:$B$1315, "&lt;=" &amp; GH$1, DataRegularSeason20242025!$D$3:$D$1315, $A30)+SUMIFS(DataRegularSeason20242025!$AB$3:$AB$1315,DataRegularSeason20242025!$B$3:$B$1315, "&lt;=" &amp; GH$1, DataRegularSeason20242025!$E$3:$E$1315, $A30)</f>
        <v>50</v>
      </c>
      <c r="GI30">
        <f>SUMIFS(DataRegularSeason20242025!$AA$3:$AA$1315,DataRegularSeason20242025!$B$3:$B$1315, "&lt;=" &amp; GI$1, DataRegularSeason20242025!$D$3:$D$1315, $A30)+SUMIFS(DataRegularSeason20242025!$AB$3:$AB$1315,DataRegularSeason20242025!$B$3:$B$1315, "&lt;=" &amp; GI$1, DataRegularSeason20242025!$E$3:$E$1315, $A30)</f>
        <v>50</v>
      </c>
      <c r="GJ30">
        <f>SUMIFS(DataRegularSeason20242025!$AA$3:$AA$1315,DataRegularSeason20242025!$B$3:$B$1315, "&lt;=" &amp; GJ$1, DataRegularSeason20242025!$D$3:$D$1315, $A30)+SUMIFS(DataRegularSeason20242025!$AB$3:$AB$1315,DataRegularSeason20242025!$B$3:$B$1315, "&lt;=" &amp; GJ$1, DataRegularSeason20242025!$E$3:$E$1315, $A30)</f>
        <v>50</v>
      </c>
      <c r="GK30">
        <f>SUMIFS(DataRegularSeason20242025!$AA$3:$AA$1315,DataRegularSeason20242025!$B$3:$B$1315, "&lt;=" &amp; GK$1, DataRegularSeason20242025!$D$3:$D$1315, $A30)+SUMIFS(DataRegularSeason20242025!$AB$3:$AB$1315,DataRegularSeason20242025!$B$3:$B$1315, "&lt;=" &amp; GK$1, DataRegularSeason20242025!$E$3:$E$1315, $A30)</f>
        <v>50</v>
      </c>
      <c r="GL30">
        <f>SUMIFS(DataRegularSeason20242025!$AA$3:$AA$1315,DataRegularSeason20242025!$B$3:$B$1315, "&lt;=" &amp; GL$1, DataRegularSeason20242025!$D$3:$D$1315, $A30)+SUMIFS(DataRegularSeason20242025!$AB$3:$AB$1315,DataRegularSeason20242025!$B$3:$B$1315, "&lt;=" &amp; GL$1, DataRegularSeason20242025!$E$3:$E$1315, $A30)</f>
        <v>50</v>
      </c>
      <c r="GM30">
        <f>SUMIFS(DataRegularSeason20242025!$AA$3:$AA$1315,DataRegularSeason20242025!$B$3:$B$1315, "&lt;=" &amp; GM$1, DataRegularSeason20242025!$D$3:$D$1315, $A30)+SUMIFS(DataRegularSeason20242025!$AB$3:$AB$1315,DataRegularSeason20242025!$B$3:$B$1315, "&lt;=" &amp; GM$1, DataRegularSeason20242025!$E$3:$E$1315, $A30)</f>
        <v>50</v>
      </c>
      <c r="GN30">
        <f>SUMIFS(DataRegularSeason20242025!$AA$3:$AA$1315,DataRegularSeason20242025!$B$3:$B$1315, "&lt;=" &amp; GN$1, DataRegularSeason20242025!$D$3:$D$1315, $A30)+SUMIFS(DataRegularSeason20242025!$AB$3:$AB$1315,DataRegularSeason20242025!$B$3:$B$1315, "&lt;=" &amp; GN$1, DataRegularSeason20242025!$E$3:$E$1315, $A30)</f>
        <v>50</v>
      </c>
      <c r="GO30">
        <f>SUMIFS(DataRegularSeason20242025!$AA$3:$AA$1315,DataRegularSeason20242025!$B$3:$B$1315, "&lt;=" &amp; GO$1, DataRegularSeason20242025!$D$3:$D$1315, $A30)+SUMIFS(DataRegularSeason20242025!$AB$3:$AB$1315,DataRegularSeason20242025!$B$3:$B$1315, "&lt;=" &amp; GO$1, DataRegularSeason20242025!$E$3:$E$1315, $A30)</f>
        <v>50</v>
      </c>
      <c r="GP30">
        <f>SUMIFS(DataRegularSeason20242025!$AA$3:$AA$1315,DataRegularSeason20242025!$B$3:$B$1315, "&lt;=" &amp; GP$1, DataRegularSeason20242025!$D$3:$D$1315, $A30)+SUMIFS(DataRegularSeason20242025!$AB$3:$AB$1315,DataRegularSeason20242025!$B$3:$B$1315, "&lt;=" &amp; GP$1, DataRegularSeason20242025!$E$3:$E$1315, $A30)</f>
        <v>50</v>
      </c>
      <c r="GQ30">
        <f>SUMIFS(DataRegularSeason20242025!$AA$3:$AA$1315,DataRegularSeason20242025!$B$3:$B$1315, "&lt;=" &amp; GQ$1, DataRegularSeason20242025!$D$3:$D$1315, $A30)+SUMIFS(DataRegularSeason20242025!$AB$3:$AB$1315,DataRegularSeason20242025!$B$3:$B$1315, "&lt;=" &amp; GQ$1, DataRegularSeason20242025!$E$3:$E$1315, $A30)</f>
        <v>50</v>
      </c>
      <c r="GR30">
        <f>SUMIFS(DataRegularSeason20242025!$AA$3:$AA$1315,DataRegularSeason20242025!$B$3:$B$1315, "&lt;=" &amp; GR$1, DataRegularSeason20242025!$D$3:$D$1315, $A30)+SUMIFS(DataRegularSeason20242025!$AB$3:$AB$1315,DataRegularSeason20242025!$B$3:$B$1315, "&lt;=" &amp; GR$1, DataRegularSeason20242025!$E$3:$E$1315, $A30)</f>
        <v>50</v>
      </c>
      <c r="GS30">
        <f>SUMIFS(DataRegularSeason20242025!$AA$3:$AA$1315,DataRegularSeason20242025!$B$3:$B$1315, "&lt;=" &amp; GS$1, DataRegularSeason20242025!$D$3:$D$1315, $A30)+SUMIFS(DataRegularSeason20242025!$AB$3:$AB$1315,DataRegularSeason20242025!$B$3:$B$1315, "&lt;=" &amp; GS$1, DataRegularSeason20242025!$E$3:$E$1315, $A30)</f>
        <v>50</v>
      </c>
      <c r="GT30">
        <f>SUMIFS(DataRegularSeason20242025!$AA$3:$AA$1315,DataRegularSeason20242025!$B$3:$B$1315, "&lt;=" &amp; GT$1, DataRegularSeason20242025!$D$3:$D$1315, $A30)+SUMIFS(DataRegularSeason20242025!$AB$3:$AB$1315,DataRegularSeason20242025!$B$3:$B$1315, "&lt;=" &amp; GT$1, DataRegularSeason20242025!$E$3:$E$1315, $A30)</f>
        <v>50</v>
      </c>
      <c r="GU30">
        <f>SUMIFS(DataRegularSeason20242025!$AA$3:$AA$1315,DataRegularSeason20242025!$B$3:$B$1315, "&lt;=" &amp; GU$1, DataRegularSeason20242025!$D$3:$D$1315, $A30)+SUMIFS(DataRegularSeason20242025!$AB$3:$AB$1315,DataRegularSeason20242025!$B$3:$B$1315, "&lt;=" &amp; GU$1, DataRegularSeason20242025!$E$3:$E$1315, $A30)</f>
        <v>50</v>
      </c>
    </row>
    <row r="31" spans="1:203" x14ac:dyDescent="0.25">
      <c r="A31" t="s">
        <v>12</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4</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6</v>
      </c>
      <c r="S31">
        <f>SUMIFS(DataRegularSeason20242025!$AA$3:$AA$1315,DataRegularSeason20242025!$B$3:$B$1315, "&lt;=" &amp; S$1, DataRegularSeason20242025!$D$3:$D$1315, $A31)+SUMIFS(DataRegularSeason20242025!$AB$3:$AB$1315,DataRegularSeason20242025!$B$3:$B$1315, "&lt;=" &amp; S$1, DataRegularSeason20242025!$E$3:$E$1315, $A31)</f>
        <v>6</v>
      </c>
      <c r="T31">
        <f>SUMIFS(DataRegularSeason20242025!$AA$3:$AA$1315,DataRegularSeason20242025!$B$3:$B$1315, "&lt;=" &amp; T$1, DataRegularSeason20242025!$D$3:$D$1315, $A31)+SUMIFS(DataRegularSeason20242025!$AB$3:$AB$1315,DataRegularSeason20242025!$B$3:$B$1315, "&lt;=" &amp; T$1, DataRegularSeason20242025!$E$3:$E$1315, $A31)</f>
        <v>8</v>
      </c>
      <c r="U31">
        <f>SUMIFS(DataRegularSeason20242025!$AA$3:$AA$1315,DataRegularSeason20242025!$B$3:$B$1315, "&lt;=" &amp; U$1, DataRegularSeason20242025!$D$3:$D$1315, $A31)+SUMIFS(DataRegularSeason20242025!$AB$3:$AB$1315,DataRegularSeason20242025!$B$3:$B$1315, "&lt;=" &amp; U$1, DataRegularSeason20242025!$E$3:$E$1315, $A31)</f>
        <v>8</v>
      </c>
      <c r="V31">
        <f>SUMIFS(DataRegularSeason20242025!$AA$3:$AA$1315,DataRegularSeason20242025!$B$3:$B$1315, "&lt;=" &amp; V$1, DataRegularSeason20242025!$D$3:$D$1315, $A31)+SUMIFS(DataRegularSeason20242025!$AB$3:$AB$1315,DataRegularSeason20242025!$B$3:$B$1315, "&lt;=" &amp; V$1, DataRegularSeason20242025!$E$3:$E$1315, $A31)</f>
        <v>8</v>
      </c>
      <c r="W31">
        <f>SUMIFS(DataRegularSeason20242025!$AA$3:$AA$1315,DataRegularSeason20242025!$B$3:$B$1315, "&lt;=" &amp; W$1, DataRegularSeason20242025!$D$3:$D$1315, $A31)+SUMIFS(DataRegularSeason20242025!$AB$3:$AB$1315,DataRegularSeason20242025!$B$3:$B$1315, "&lt;=" &amp; W$1, DataRegularSeason20242025!$E$3:$E$1315, $A31)</f>
        <v>8</v>
      </c>
      <c r="X31">
        <f>SUMIFS(DataRegularSeason20242025!$AA$3:$AA$1315,DataRegularSeason20242025!$B$3:$B$1315, "&lt;=" &amp; X$1, DataRegularSeason20242025!$D$3:$D$1315, $A31)+SUMIFS(DataRegularSeason20242025!$AB$3:$AB$1315,DataRegularSeason20242025!$B$3:$B$1315, "&lt;=" &amp; X$1, DataRegularSeason20242025!$E$3:$E$1315, $A31)</f>
        <v>8</v>
      </c>
      <c r="Y31">
        <f>SUMIFS(DataRegularSeason20242025!$AA$3:$AA$1315,DataRegularSeason20242025!$B$3:$B$1315, "&lt;=" &amp; Y$1, DataRegularSeason20242025!$D$3:$D$1315, $A31)+SUMIFS(DataRegularSeason20242025!$AB$3:$AB$1315,DataRegularSeason20242025!$B$3:$B$1315, "&lt;=" &amp; Y$1, DataRegularSeason20242025!$E$3:$E$1315, $A31)</f>
        <v>9</v>
      </c>
      <c r="Z31">
        <f>SUMIFS(DataRegularSeason20242025!$AA$3:$AA$1315,DataRegularSeason20242025!$B$3:$B$1315, "&lt;=" &amp; Z$1, DataRegularSeason20242025!$D$3:$D$1315, $A31)+SUMIFS(DataRegularSeason20242025!$AB$3:$AB$1315,DataRegularSeason20242025!$B$3:$B$1315, "&lt;=" &amp; Z$1, DataRegularSeason20242025!$E$3:$E$1315, $A31)</f>
        <v>9</v>
      </c>
      <c r="AA31">
        <f>SUMIFS(DataRegularSeason20242025!$AA$3:$AA$1315,DataRegularSeason20242025!$B$3:$B$1315, "&lt;=" &amp; AA$1, DataRegularSeason20242025!$D$3:$D$1315, $A31)+SUMIFS(DataRegularSeason20242025!$AB$3:$AB$1315,DataRegularSeason20242025!$B$3:$B$1315, "&lt;=" &amp; AA$1, DataRegularSeason20242025!$E$3:$E$1315, $A31)</f>
        <v>9</v>
      </c>
      <c r="AB31">
        <f>SUMIFS(DataRegularSeason20242025!$AA$3:$AA$1315,DataRegularSeason20242025!$B$3:$B$1315, "&lt;=" &amp; AB$1, DataRegularSeason20242025!$D$3:$D$1315, $A31)+SUMIFS(DataRegularSeason20242025!$AB$3:$AB$1315,DataRegularSeason20242025!$B$3:$B$1315, "&lt;=" &amp; AB$1, DataRegularSeason20242025!$E$3:$E$1315, $A31)</f>
        <v>9</v>
      </c>
      <c r="AC31">
        <f>SUMIFS(DataRegularSeason20242025!$AA$3:$AA$1315,DataRegularSeason20242025!$B$3:$B$1315, "&lt;=" &amp; AC$1, DataRegularSeason20242025!$D$3:$D$1315, $A31)+SUMIFS(DataRegularSeason20242025!$AB$3:$AB$1315,DataRegularSeason20242025!$B$3:$B$1315, "&lt;=" &amp; AC$1, DataRegularSeason20242025!$E$3:$E$1315, $A31)</f>
        <v>9</v>
      </c>
      <c r="AD31">
        <f>SUMIFS(DataRegularSeason20242025!$AA$3:$AA$1315,DataRegularSeason20242025!$B$3:$B$1315, "&lt;=" &amp; AD$1, DataRegularSeason20242025!$D$3:$D$1315, $A31)+SUMIFS(DataRegularSeason20242025!$AB$3:$AB$1315,DataRegularSeason20242025!$B$3:$B$1315, "&lt;=" &amp; AD$1, DataRegularSeason20242025!$E$3:$E$1315, $A31)</f>
        <v>11</v>
      </c>
      <c r="AE31">
        <f>SUMIFS(DataRegularSeason20242025!$AA$3:$AA$1315,DataRegularSeason20242025!$B$3:$B$1315, "&lt;=" &amp; AE$1, DataRegularSeason20242025!$D$3:$D$1315, $A31)+SUMIFS(DataRegularSeason20242025!$AB$3:$AB$1315,DataRegularSeason20242025!$B$3:$B$1315, "&lt;=" &amp; AE$1, DataRegularSeason20242025!$E$3:$E$1315, $A31)</f>
        <v>11</v>
      </c>
      <c r="AF31">
        <f>SUMIFS(DataRegularSeason20242025!$AA$3:$AA$1315,DataRegularSeason20242025!$B$3:$B$1315, "&lt;=" &amp; AF$1, DataRegularSeason20242025!$D$3:$D$1315, $A31)+SUMIFS(DataRegularSeason20242025!$AB$3:$AB$1315,DataRegularSeason20242025!$B$3:$B$1315, "&lt;=" &amp; AF$1, DataRegularSeason20242025!$E$3:$E$1315, $A31)</f>
        <v>11</v>
      </c>
      <c r="AG31">
        <f>SUMIFS(DataRegularSeason20242025!$AA$3:$AA$1315,DataRegularSeason20242025!$B$3:$B$1315, "&lt;=" &amp; AG$1, DataRegularSeason20242025!$D$3:$D$1315, $A31)+SUMIFS(DataRegularSeason20242025!$AB$3:$AB$1315,DataRegularSeason20242025!$B$3:$B$1315, "&lt;=" &amp; AG$1, DataRegularSeason20242025!$E$3:$E$1315, $A31)</f>
        <v>11</v>
      </c>
      <c r="AH31">
        <f>SUMIFS(DataRegularSeason20242025!$AA$3:$AA$1315,DataRegularSeason20242025!$B$3:$B$1315, "&lt;=" &amp; AH$1, DataRegularSeason20242025!$D$3:$D$1315, $A31)+SUMIFS(DataRegularSeason20242025!$AB$3:$AB$1315,DataRegularSeason20242025!$B$3:$B$1315, "&lt;=" &amp; AH$1, DataRegularSeason20242025!$E$3:$E$1315, $A31)</f>
        <v>11</v>
      </c>
      <c r="AI31">
        <f>SUMIFS(DataRegularSeason20242025!$AA$3:$AA$1315,DataRegularSeason20242025!$B$3:$B$1315, "&lt;=" &amp; AI$1, DataRegularSeason20242025!$D$3:$D$1315, $A31)+SUMIFS(DataRegularSeason20242025!$AB$3:$AB$1315,DataRegularSeason20242025!$B$3:$B$1315, "&lt;=" &amp; AI$1, DataRegularSeason20242025!$E$3:$E$1315, $A31)</f>
        <v>11</v>
      </c>
      <c r="AJ31">
        <f>SUMIFS(DataRegularSeason20242025!$AA$3:$AA$1315,DataRegularSeason20242025!$B$3:$B$1315, "&lt;=" &amp; AJ$1, DataRegularSeason20242025!$D$3:$D$1315, $A31)+SUMIFS(DataRegularSeason20242025!$AB$3:$AB$1315,DataRegularSeason20242025!$B$3:$B$1315, "&lt;=" &amp; AJ$1, DataRegularSeason20242025!$E$3:$E$1315, $A31)</f>
        <v>11</v>
      </c>
      <c r="AK31">
        <f>SUMIFS(DataRegularSeason20242025!$AA$3:$AA$1315,DataRegularSeason20242025!$B$3:$B$1315, "&lt;=" &amp; AK$1, DataRegularSeason20242025!$D$3:$D$1315, $A31)+SUMIFS(DataRegularSeason20242025!$AB$3:$AB$1315,DataRegularSeason20242025!$B$3:$B$1315, "&lt;=" &amp; AK$1, DataRegularSeason20242025!$E$3:$E$1315, $A31)</f>
        <v>11</v>
      </c>
      <c r="AL31">
        <f>SUMIFS(DataRegularSeason20242025!$AA$3:$AA$1315,DataRegularSeason20242025!$B$3:$B$1315, "&lt;=" &amp; AL$1, DataRegularSeason20242025!$D$3:$D$1315, $A31)+SUMIFS(DataRegularSeason20242025!$AB$3:$AB$1315,DataRegularSeason20242025!$B$3:$B$1315, "&lt;=" &amp; AL$1, DataRegularSeason20242025!$E$3:$E$1315, $A31)</f>
        <v>11</v>
      </c>
      <c r="AM31">
        <f>SUMIFS(DataRegularSeason20242025!$AA$3:$AA$1315,DataRegularSeason20242025!$B$3:$B$1315, "&lt;=" &amp; AM$1, DataRegularSeason20242025!$D$3:$D$1315, $A31)+SUMIFS(DataRegularSeason20242025!$AB$3:$AB$1315,DataRegularSeason20242025!$B$3:$B$1315, "&lt;=" &amp; AM$1, DataRegularSeason20242025!$E$3:$E$1315, $A31)</f>
        <v>11</v>
      </c>
      <c r="AN31">
        <f>SUMIFS(DataRegularSeason20242025!$AA$3:$AA$1315,DataRegularSeason20242025!$B$3:$B$1315, "&lt;=" &amp; AN$1, DataRegularSeason20242025!$D$3:$D$1315, $A31)+SUMIFS(DataRegularSeason20242025!$AB$3:$AB$1315,DataRegularSeason20242025!$B$3:$B$1315, "&lt;=" &amp; AN$1, DataRegularSeason20242025!$E$3:$E$1315, $A31)</f>
        <v>13</v>
      </c>
      <c r="AO31">
        <f>SUMIFS(DataRegularSeason20242025!$AA$3:$AA$1315,DataRegularSeason20242025!$B$3:$B$1315, "&lt;=" &amp; AO$1, DataRegularSeason20242025!$D$3:$D$1315, $A31)+SUMIFS(DataRegularSeason20242025!$AB$3:$AB$1315,DataRegularSeason20242025!$B$3:$B$1315, "&lt;=" &amp; AO$1, DataRegularSeason20242025!$E$3:$E$1315, $A31)</f>
        <v>13</v>
      </c>
      <c r="AP31">
        <f>SUMIFS(DataRegularSeason20242025!$AA$3:$AA$1315,DataRegularSeason20242025!$B$3:$B$1315, "&lt;=" &amp; AP$1, DataRegularSeason20242025!$D$3:$D$1315, $A31)+SUMIFS(DataRegularSeason20242025!$AB$3:$AB$1315,DataRegularSeason20242025!$B$3:$B$1315, "&lt;=" &amp; AP$1, DataRegularSeason20242025!$E$3:$E$1315, $A31)</f>
        <v>13</v>
      </c>
      <c r="AQ31">
        <f>SUMIFS(DataRegularSeason20242025!$AA$3:$AA$1315,DataRegularSeason20242025!$B$3:$B$1315, "&lt;=" &amp; AQ$1, DataRegularSeason20242025!$D$3:$D$1315, $A31)+SUMIFS(DataRegularSeason20242025!$AB$3:$AB$1315,DataRegularSeason20242025!$B$3:$B$1315, "&lt;=" &amp; AQ$1, DataRegularSeason20242025!$E$3:$E$1315, $A31)</f>
        <v>13</v>
      </c>
      <c r="AR31">
        <f>SUMIFS(DataRegularSeason20242025!$AA$3:$AA$1315,DataRegularSeason20242025!$B$3:$B$1315, "&lt;=" &amp; AR$1, DataRegularSeason20242025!$D$3:$D$1315, $A31)+SUMIFS(DataRegularSeason20242025!$AB$3:$AB$1315,DataRegularSeason20242025!$B$3:$B$1315, "&lt;=" &amp; AR$1, DataRegularSeason20242025!$E$3:$E$1315, $A31)</f>
        <v>15</v>
      </c>
      <c r="AS31">
        <f>SUMIFS(DataRegularSeason20242025!$AA$3:$AA$1315,DataRegularSeason20242025!$B$3:$B$1315, "&lt;=" &amp; AS$1, DataRegularSeason20242025!$D$3:$D$1315, $A31)+SUMIFS(DataRegularSeason20242025!$AB$3:$AB$1315,DataRegularSeason20242025!$B$3:$B$1315, "&lt;=" &amp; AS$1, DataRegularSeason20242025!$E$3:$E$1315, $A31)</f>
        <v>15</v>
      </c>
      <c r="AT31">
        <f>SUMIFS(DataRegularSeason20242025!$AA$3:$AA$1315,DataRegularSeason20242025!$B$3:$B$1315, "&lt;=" &amp; AT$1, DataRegularSeason20242025!$D$3:$D$1315, $A31)+SUMIFS(DataRegularSeason20242025!$AB$3:$AB$1315,DataRegularSeason20242025!$B$3:$B$1315, "&lt;=" &amp; AT$1, DataRegularSeason20242025!$E$3:$E$1315, $A31)</f>
        <v>17</v>
      </c>
      <c r="AU31">
        <f>SUMIFS(DataRegularSeason20242025!$AA$3:$AA$1315,DataRegularSeason20242025!$B$3:$B$1315, "&lt;=" &amp; AU$1, DataRegularSeason20242025!$D$3:$D$1315, $A31)+SUMIFS(DataRegularSeason20242025!$AB$3:$AB$1315,DataRegularSeason20242025!$B$3:$B$1315, "&lt;=" &amp; AU$1, DataRegularSeason20242025!$E$3:$E$1315, $A31)</f>
        <v>17</v>
      </c>
      <c r="AV31">
        <f>SUMIFS(DataRegularSeason20242025!$AA$3:$AA$1315,DataRegularSeason20242025!$B$3:$B$1315, "&lt;=" &amp; AV$1, DataRegularSeason20242025!$D$3:$D$1315, $A31)+SUMIFS(DataRegularSeason20242025!$AB$3:$AB$1315,DataRegularSeason20242025!$B$3:$B$1315, "&lt;=" &amp; AV$1, DataRegularSeason20242025!$E$3:$E$1315, $A31)</f>
        <v>19</v>
      </c>
      <c r="AW31">
        <f>SUMIFS(DataRegularSeason20242025!$AA$3:$AA$1315,DataRegularSeason20242025!$B$3:$B$1315, "&lt;=" &amp; AW$1, DataRegularSeason20242025!$D$3:$D$1315, $A31)+SUMIFS(DataRegularSeason20242025!$AB$3:$AB$1315,DataRegularSeason20242025!$B$3:$B$1315, "&lt;=" &amp; AW$1, DataRegularSeason20242025!$E$3:$E$1315, $A31)</f>
        <v>19</v>
      </c>
      <c r="AX31">
        <f>SUMIFS(DataRegularSeason20242025!$AA$3:$AA$1315,DataRegularSeason20242025!$B$3:$B$1315, "&lt;=" &amp; AX$1, DataRegularSeason20242025!$D$3:$D$1315, $A31)+SUMIFS(DataRegularSeason20242025!$AB$3:$AB$1315,DataRegularSeason20242025!$B$3:$B$1315, "&lt;=" &amp; AX$1, DataRegularSeason20242025!$E$3:$E$1315, $A31)</f>
        <v>19</v>
      </c>
      <c r="AY31">
        <f>SUMIFS(DataRegularSeason20242025!$AA$3:$AA$1315,DataRegularSeason20242025!$B$3:$B$1315, "&lt;=" &amp; AY$1, DataRegularSeason20242025!$D$3:$D$1315, $A31)+SUMIFS(DataRegularSeason20242025!$AB$3:$AB$1315,DataRegularSeason20242025!$B$3:$B$1315, "&lt;=" &amp; AY$1, DataRegularSeason20242025!$E$3:$E$1315, $A31)</f>
        <v>19</v>
      </c>
      <c r="AZ31">
        <f>SUMIFS(DataRegularSeason20242025!$AA$3:$AA$1315,DataRegularSeason20242025!$B$3:$B$1315, "&lt;=" &amp; AZ$1, DataRegularSeason20242025!$D$3:$D$1315, $A31)+SUMIFS(DataRegularSeason20242025!$AB$3:$AB$1315,DataRegularSeason20242025!$B$3:$B$1315, "&lt;=" &amp; AZ$1, DataRegularSeason20242025!$E$3:$E$1315, $A31)</f>
        <v>21</v>
      </c>
      <c r="BA31">
        <f>SUMIFS(DataRegularSeason20242025!$AA$3:$AA$1315,DataRegularSeason20242025!$B$3:$B$1315, "&lt;=" &amp; BA$1, DataRegularSeason20242025!$D$3:$D$1315, $A31)+SUMIFS(DataRegularSeason20242025!$AB$3:$AB$1315,DataRegularSeason20242025!$B$3:$B$1315, "&lt;=" &amp; BA$1, DataRegularSeason20242025!$E$3:$E$1315, $A31)</f>
        <v>21</v>
      </c>
      <c r="BB31">
        <f>SUMIFS(DataRegularSeason20242025!$AA$3:$AA$1315,DataRegularSeason20242025!$B$3:$B$1315, "&lt;=" &amp; BB$1, DataRegularSeason20242025!$D$3:$D$1315, $A31)+SUMIFS(DataRegularSeason20242025!$AB$3:$AB$1315,DataRegularSeason20242025!$B$3:$B$1315, "&lt;=" &amp; BB$1, DataRegularSeason20242025!$E$3:$E$1315, $A31)</f>
        <v>21</v>
      </c>
      <c r="BC31">
        <f>SUMIFS(DataRegularSeason20242025!$AA$3:$AA$1315,DataRegularSeason20242025!$B$3:$B$1315, "&lt;=" &amp; BC$1, DataRegularSeason20242025!$D$3:$D$1315, $A31)+SUMIFS(DataRegularSeason20242025!$AB$3:$AB$1315,DataRegularSeason20242025!$B$3:$B$1315, "&lt;=" &amp; BC$1, DataRegularSeason20242025!$E$3:$E$1315, $A31)</f>
        <v>21</v>
      </c>
      <c r="BD31">
        <f>SUMIFS(DataRegularSeason20242025!$AA$3:$AA$1315,DataRegularSeason20242025!$B$3:$B$1315, "&lt;=" &amp; BD$1, DataRegularSeason20242025!$D$3:$D$1315, $A31)+SUMIFS(DataRegularSeason20242025!$AB$3:$AB$1315,DataRegularSeason20242025!$B$3:$B$1315, "&lt;=" &amp; BD$1, DataRegularSeason20242025!$E$3:$E$1315, $A31)</f>
        <v>21</v>
      </c>
      <c r="BE31">
        <f>SUMIFS(DataRegularSeason20242025!$AA$3:$AA$1315,DataRegularSeason20242025!$B$3:$B$1315, "&lt;=" &amp; BE$1, DataRegularSeason20242025!$D$3:$D$1315, $A31)+SUMIFS(DataRegularSeason20242025!$AB$3:$AB$1315,DataRegularSeason20242025!$B$3:$B$1315, "&lt;=" &amp; BE$1, DataRegularSeason20242025!$E$3:$E$1315, $A31)</f>
        <v>23</v>
      </c>
      <c r="BF31">
        <f>SUMIFS(DataRegularSeason20242025!$AA$3:$AA$1315,DataRegularSeason20242025!$B$3:$B$1315, "&lt;=" &amp; BF$1, DataRegularSeason20242025!$D$3:$D$1315, $A31)+SUMIFS(DataRegularSeason20242025!$AB$3:$AB$1315,DataRegularSeason20242025!$B$3:$B$1315, "&lt;=" &amp; BF$1, DataRegularSeason20242025!$E$3:$E$1315, $A31)</f>
        <v>23</v>
      </c>
      <c r="BG31">
        <f>SUMIFS(DataRegularSeason20242025!$AA$3:$AA$1315,DataRegularSeason20242025!$B$3:$B$1315, "&lt;=" &amp; BG$1, DataRegularSeason20242025!$D$3:$D$1315, $A31)+SUMIFS(DataRegularSeason20242025!$AB$3:$AB$1315,DataRegularSeason20242025!$B$3:$B$1315, "&lt;=" &amp; BG$1, DataRegularSeason20242025!$E$3:$E$1315, $A31)</f>
        <v>23</v>
      </c>
      <c r="BH31">
        <f>SUMIFS(DataRegularSeason20242025!$AA$3:$AA$1315,DataRegularSeason20242025!$B$3:$B$1315, "&lt;=" &amp; BH$1, DataRegularSeason20242025!$D$3:$D$1315, $A31)+SUMIFS(DataRegularSeason20242025!$AB$3:$AB$1315,DataRegularSeason20242025!$B$3:$B$1315, "&lt;=" &amp; BH$1, DataRegularSeason20242025!$E$3:$E$1315, $A31)</f>
        <v>23</v>
      </c>
      <c r="BI31">
        <f>SUMIFS(DataRegularSeason20242025!$AA$3:$AA$1315,DataRegularSeason20242025!$B$3:$B$1315, "&lt;=" &amp; BI$1, DataRegularSeason20242025!$D$3:$D$1315, $A31)+SUMIFS(DataRegularSeason20242025!$AB$3:$AB$1315,DataRegularSeason20242025!$B$3:$B$1315, "&lt;=" &amp; BI$1, DataRegularSeason20242025!$E$3:$E$1315, $A31)</f>
        <v>23</v>
      </c>
      <c r="BJ31">
        <f>SUMIFS(DataRegularSeason20242025!$AA$3:$AA$1315,DataRegularSeason20242025!$B$3:$B$1315, "&lt;=" &amp; BJ$1, DataRegularSeason20242025!$D$3:$D$1315, $A31)+SUMIFS(DataRegularSeason20242025!$AB$3:$AB$1315,DataRegularSeason20242025!$B$3:$B$1315, "&lt;=" &amp; BJ$1, DataRegularSeason20242025!$E$3:$E$1315, $A31)</f>
        <v>23</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25</v>
      </c>
      <c r="BN31">
        <f>SUMIFS(DataRegularSeason20242025!$AA$3:$AA$1315,DataRegularSeason20242025!$B$3:$B$1315, "&lt;=" &amp; BN$1, DataRegularSeason20242025!$D$3:$D$1315, $A31)+SUMIFS(DataRegularSeason20242025!$AB$3:$AB$1315,DataRegularSeason20242025!$B$3:$B$1315, "&lt;=" &amp; BN$1, DataRegularSeason20242025!$E$3:$E$1315, $A31)</f>
        <v>25</v>
      </c>
      <c r="BO31">
        <f>SUMIFS(DataRegularSeason20242025!$AA$3:$AA$1315,DataRegularSeason20242025!$B$3:$B$1315, "&lt;=" &amp; BO$1, DataRegularSeason20242025!$D$3:$D$1315, $A31)+SUMIFS(DataRegularSeason20242025!$AB$3:$AB$1315,DataRegularSeason20242025!$B$3:$B$1315, "&lt;=" &amp; BO$1, DataRegularSeason20242025!$E$3:$E$1315, $A31)</f>
        <v>27</v>
      </c>
      <c r="BP31">
        <f>SUMIFS(DataRegularSeason20242025!$AA$3:$AA$1315,DataRegularSeason20242025!$B$3:$B$1315, "&lt;=" &amp; BP$1, DataRegularSeason20242025!$D$3:$D$1315, $A31)+SUMIFS(DataRegularSeason20242025!$AB$3:$AB$1315,DataRegularSeason20242025!$B$3:$B$1315, "&lt;=" &amp; BP$1, DataRegularSeason20242025!$E$3:$E$1315, $A31)</f>
        <v>27</v>
      </c>
      <c r="BQ31">
        <f>SUMIFS(DataRegularSeason20242025!$AA$3:$AA$1315,DataRegularSeason20242025!$B$3:$B$1315, "&lt;=" &amp; BQ$1, DataRegularSeason20242025!$D$3:$D$1315, $A31)+SUMIFS(DataRegularSeason20242025!$AB$3:$AB$1315,DataRegularSeason20242025!$B$3:$B$1315, "&lt;=" &amp; BQ$1, DataRegularSeason20242025!$E$3:$E$1315, $A31)</f>
        <v>27</v>
      </c>
      <c r="BR31">
        <f>SUMIFS(DataRegularSeason20242025!$AA$3:$AA$1315,DataRegularSeason20242025!$B$3:$B$1315, "&lt;=" &amp; BR$1, DataRegularSeason20242025!$D$3:$D$1315, $A31)+SUMIFS(DataRegularSeason20242025!$AB$3:$AB$1315,DataRegularSeason20242025!$B$3:$B$1315, "&lt;=" &amp; BR$1, DataRegularSeason20242025!$E$3:$E$1315, $A31)</f>
        <v>29</v>
      </c>
      <c r="BS31">
        <f>SUMIFS(DataRegularSeason20242025!$AA$3:$AA$1315,DataRegularSeason20242025!$B$3:$B$1315, "&lt;=" &amp; BS$1, DataRegularSeason20242025!$D$3:$D$1315, $A31)+SUMIFS(DataRegularSeason20242025!$AB$3:$AB$1315,DataRegularSeason20242025!$B$3:$B$1315, "&lt;=" &amp; BS$1, DataRegularSeason20242025!$E$3:$E$1315, $A31)</f>
        <v>29</v>
      </c>
      <c r="BT31">
        <f>SUMIFS(DataRegularSeason20242025!$AA$3:$AA$1315,DataRegularSeason20242025!$B$3:$B$1315, "&lt;=" &amp; BT$1, DataRegularSeason20242025!$D$3:$D$1315, $A31)+SUMIFS(DataRegularSeason20242025!$AB$3:$AB$1315,DataRegularSeason20242025!$B$3:$B$1315, "&lt;=" &amp; BT$1, DataRegularSeason20242025!$E$3:$E$1315, $A31)</f>
        <v>30</v>
      </c>
      <c r="BU31">
        <f>SUMIFS(DataRegularSeason20242025!$AA$3:$AA$1315,DataRegularSeason20242025!$B$3:$B$1315, "&lt;=" &amp; BU$1, DataRegularSeason20242025!$D$3:$D$1315, $A31)+SUMIFS(DataRegularSeason20242025!$AB$3:$AB$1315,DataRegularSeason20242025!$B$3:$B$1315, "&lt;=" &amp; BU$1, DataRegularSeason20242025!$E$3:$E$1315, $A31)</f>
        <v>30</v>
      </c>
      <c r="BV31">
        <f>SUMIFS(DataRegularSeason20242025!$AA$3:$AA$1315,DataRegularSeason20242025!$B$3:$B$1315, "&lt;=" &amp; BV$1, DataRegularSeason20242025!$D$3:$D$1315, $A31)+SUMIFS(DataRegularSeason20242025!$AB$3:$AB$1315,DataRegularSeason20242025!$B$3:$B$1315, "&lt;=" &amp; BV$1, DataRegularSeason20242025!$E$3:$E$1315, $A31)</f>
        <v>32</v>
      </c>
      <c r="BW31">
        <f>SUMIFS(DataRegularSeason20242025!$AA$3:$AA$1315,DataRegularSeason20242025!$B$3:$B$1315, "&lt;=" &amp; BW$1, DataRegularSeason20242025!$D$3:$D$1315, $A31)+SUMIFS(DataRegularSeason20242025!$AB$3:$AB$1315,DataRegularSeason20242025!$B$3:$B$1315, "&lt;=" &amp; BW$1, DataRegularSeason20242025!$E$3:$E$1315, $A31)</f>
        <v>32</v>
      </c>
      <c r="BX31">
        <f>SUMIFS(DataRegularSeason20242025!$AA$3:$AA$1315,DataRegularSeason20242025!$B$3:$B$1315, "&lt;=" &amp; BX$1, DataRegularSeason20242025!$D$3:$D$1315, $A31)+SUMIFS(DataRegularSeason20242025!$AB$3:$AB$1315,DataRegularSeason20242025!$B$3:$B$1315, "&lt;=" &amp; BX$1, DataRegularSeason20242025!$E$3:$E$1315, $A31)</f>
        <v>32</v>
      </c>
      <c r="BY31">
        <f>SUMIFS(DataRegularSeason20242025!$AA$3:$AA$1315,DataRegularSeason20242025!$B$3:$B$1315, "&lt;=" &amp; BY$1, DataRegularSeason20242025!$D$3:$D$1315, $A31)+SUMIFS(DataRegularSeason20242025!$AB$3:$AB$1315,DataRegularSeason20242025!$B$3:$B$1315, "&lt;=" &amp; BY$1, DataRegularSeason20242025!$E$3:$E$1315, $A31)</f>
        <v>32</v>
      </c>
      <c r="BZ31">
        <f>SUMIFS(DataRegularSeason20242025!$AA$3:$AA$1315,DataRegularSeason20242025!$B$3:$B$1315, "&lt;=" &amp; BZ$1, DataRegularSeason20242025!$D$3:$D$1315, $A31)+SUMIFS(DataRegularSeason20242025!$AB$3:$AB$1315,DataRegularSeason20242025!$B$3:$B$1315, "&lt;=" &amp; BZ$1, DataRegularSeason20242025!$E$3:$E$1315, $A31)</f>
        <v>32</v>
      </c>
      <c r="CA31">
        <f>SUMIFS(DataRegularSeason20242025!$AA$3:$AA$1315,DataRegularSeason20242025!$B$3:$B$1315, "&lt;=" &amp; CA$1, DataRegularSeason20242025!$D$3:$D$1315, $A31)+SUMIFS(DataRegularSeason20242025!$AB$3:$AB$1315,DataRegularSeason20242025!$B$3:$B$1315, "&lt;=" &amp; CA$1, DataRegularSeason20242025!$E$3:$E$1315, $A31)</f>
        <v>32</v>
      </c>
      <c r="CB31">
        <f>SUMIFS(DataRegularSeason20242025!$AA$3:$AA$1315,DataRegularSeason20242025!$B$3:$B$1315, "&lt;=" &amp; CB$1, DataRegularSeason20242025!$D$3:$D$1315, $A31)+SUMIFS(DataRegularSeason20242025!$AB$3:$AB$1315,DataRegularSeason20242025!$B$3:$B$1315, "&lt;=" &amp; CB$1, DataRegularSeason20242025!$E$3:$E$1315, $A31)</f>
        <v>32</v>
      </c>
      <c r="CC31">
        <f>SUMIFS(DataRegularSeason20242025!$AA$3:$AA$1315,DataRegularSeason20242025!$B$3:$B$1315, "&lt;=" &amp; CC$1, DataRegularSeason20242025!$D$3:$D$1315, $A31)+SUMIFS(DataRegularSeason20242025!$AB$3:$AB$1315,DataRegularSeason20242025!$B$3:$B$1315, "&lt;=" &amp; CC$1, DataRegularSeason20242025!$E$3:$E$1315, $A31)</f>
        <v>32</v>
      </c>
      <c r="CD31">
        <f>SUMIFS(DataRegularSeason20242025!$AA$3:$AA$1315,DataRegularSeason20242025!$B$3:$B$1315, "&lt;=" &amp; CD$1, DataRegularSeason20242025!$D$3:$D$1315, $A31)+SUMIFS(DataRegularSeason20242025!$AB$3:$AB$1315,DataRegularSeason20242025!$B$3:$B$1315, "&lt;=" &amp; CD$1, DataRegularSeason20242025!$E$3:$E$1315, $A31)</f>
        <v>32</v>
      </c>
      <c r="CE31">
        <f>SUMIFS(DataRegularSeason20242025!$AA$3:$AA$1315,DataRegularSeason20242025!$B$3:$B$1315, "&lt;=" &amp; CE$1, DataRegularSeason20242025!$D$3:$D$1315, $A31)+SUMIFS(DataRegularSeason20242025!$AB$3:$AB$1315,DataRegularSeason20242025!$B$3:$B$1315, "&lt;=" &amp; CE$1, DataRegularSeason20242025!$E$3:$E$1315, $A31)</f>
        <v>32</v>
      </c>
      <c r="CF31">
        <f>SUMIFS(DataRegularSeason20242025!$AA$3:$AA$1315,DataRegularSeason20242025!$B$3:$B$1315, "&lt;=" &amp; CF$1, DataRegularSeason20242025!$D$3:$D$1315, $A31)+SUMIFS(DataRegularSeason20242025!$AB$3:$AB$1315,DataRegularSeason20242025!$B$3:$B$1315, "&lt;=" &amp; CF$1, DataRegularSeason20242025!$E$3:$E$1315, $A31)</f>
        <v>32</v>
      </c>
      <c r="CG31">
        <f>SUMIFS(DataRegularSeason20242025!$AA$3:$AA$1315,DataRegularSeason20242025!$B$3:$B$1315, "&lt;=" &amp; CG$1, DataRegularSeason20242025!$D$3:$D$1315, $A31)+SUMIFS(DataRegularSeason20242025!$AB$3:$AB$1315,DataRegularSeason20242025!$B$3:$B$1315, "&lt;=" &amp; CG$1, DataRegularSeason20242025!$E$3:$E$1315, $A31)</f>
        <v>32</v>
      </c>
      <c r="CH31">
        <f>SUMIFS(DataRegularSeason20242025!$AA$3:$AA$1315,DataRegularSeason20242025!$B$3:$B$1315, "&lt;=" &amp; CH$1, DataRegularSeason20242025!$D$3:$D$1315, $A31)+SUMIFS(DataRegularSeason20242025!$AB$3:$AB$1315,DataRegularSeason20242025!$B$3:$B$1315, "&lt;=" &amp; CH$1, DataRegularSeason20242025!$E$3:$E$1315, $A31)</f>
        <v>32</v>
      </c>
      <c r="CI31">
        <f>SUMIFS(DataRegularSeason20242025!$AA$3:$AA$1315,DataRegularSeason20242025!$B$3:$B$1315, "&lt;=" &amp; CI$1, DataRegularSeason20242025!$D$3:$D$1315, $A31)+SUMIFS(DataRegularSeason20242025!$AB$3:$AB$1315,DataRegularSeason20242025!$B$3:$B$1315, "&lt;=" &amp; CI$1, DataRegularSeason20242025!$E$3:$E$1315, $A31)</f>
        <v>32</v>
      </c>
      <c r="CJ31">
        <f>SUMIFS(DataRegularSeason20242025!$AA$3:$AA$1315,DataRegularSeason20242025!$B$3:$B$1315, "&lt;=" &amp; CJ$1, DataRegularSeason20242025!$D$3:$D$1315, $A31)+SUMIFS(DataRegularSeason20242025!$AB$3:$AB$1315,DataRegularSeason20242025!$B$3:$B$1315, "&lt;=" &amp; CJ$1, DataRegularSeason20242025!$E$3:$E$1315, $A31)</f>
        <v>32</v>
      </c>
      <c r="CK31">
        <f>SUMIFS(DataRegularSeason20242025!$AA$3:$AA$1315,DataRegularSeason20242025!$B$3:$B$1315, "&lt;=" &amp; CK$1, DataRegularSeason20242025!$D$3:$D$1315, $A31)+SUMIFS(DataRegularSeason20242025!$AB$3:$AB$1315,DataRegularSeason20242025!$B$3:$B$1315, "&lt;=" &amp; CK$1, DataRegularSeason20242025!$E$3:$E$1315, $A31)</f>
        <v>32</v>
      </c>
      <c r="CL31">
        <f>SUMIFS(DataRegularSeason20242025!$AA$3:$AA$1315,DataRegularSeason20242025!$B$3:$B$1315, "&lt;=" &amp; CL$1, DataRegularSeason20242025!$D$3:$D$1315, $A31)+SUMIFS(DataRegularSeason20242025!$AB$3:$AB$1315,DataRegularSeason20242025!$B$3:$B$1315, "&lt;=" &amp; CL$1, DataRegularSeason20242025!$E$3:$E$1315, $A31)</f>
        <v>34</v>
      </c>
      <c r="CM31">
        <f>SUMIFS(DataRegularSeason20242025!$AA$3:$AA$1315,DataRegularSeason20242025!$B$3:$B$1315, "&lt;=" &amp; CM$1, DataRegularSeason20242025!$D$3:$D$1315, $A31)+SUMIFS(DataRegularSeason20242025!$AB$3:$AB$1315,DataRegularSeason20242025!$B$3:$B$1315, "&lt;=" &amp; CM$1, DataRegularSeason20242025!$E$3:$E$1315, $A31)</f>
        <v>34</v>
      </c>
      <c r="CN31">
        <f>SUMIFS(DataRegularSeason20242025!$AA$3:$AA$1315,DataRegularSeason20242025!$B$3:$B$1315, "&lt;=" &amp; CN$1, DataRegularSeason20242025!$D$3:$D$1315, $A31)+SUMIFS(DataRegularSeason20242025!$AB$3:$AB$1315,DataRegularSeason20242025!$B$3:$B$1315, "&lt;=" &amp; CN$1, DataRegularSeason20242025!$E$3:$E$1315, $A31)</f>
        <v>36</v>
      </c>
      <c r="CO31">
        <f>SUMIFS(DataRegularSeason20242025!$AA$3:$AA$1315,DataRegularSeason20242025!$B$3:$B$1315, "&lt;=" &amp; CO$1, DataRegularSeason20242025!$D$3:$D$1315, $A31)+SUMIFS(DataRegularSeason20242025!$AB$3:$AB$1315,DataRegularSeason20242025!$B$3:$B$1315, "&lt;=" &amp; CO$1, DataRegularSeason20242025!$E$3:$E$1315, $A31)</f>
        <v>36</v>
      </c>
      <c r="CP31">
        <f>SUMIFS(DataRegularSeason20242025!$AA$3:$AA$1315,DataRegularSeason20242025!$B$3:$B$1315, "&lt;=" &amp; CP$1, DataRegularSeason20242025!$D$3:$D$1315, $A31)+SUMIFS(DataRegularSeason20242025!$AB$3:$AB$1315,DataRegularSeason20242025!$B$3:$B$1315, "&lt;=" &amp; CP$1, DataRegularSeason20242025!$E$3:$E$1315, $A31)</f>
        <v>36</v>
      </c>
      <c r="CQ31">
        <f>SUMIFS(DataRegularSeason20242025!$AA$3:$AA$1315,DataRegularSeason20242025!$B$3:$B$1315, "&lt;=" &amp; CQ$1, DataRegularSeason20242025!$D$3:$D$1315, $A31)+SUMIFS(DataRegularSeason20242025!$AB$3:$AB$1315,DataRegularSeason20242025!$B$3:$B$1315, "&lt;=" &amp; CQ$1, DataRegularSeason20242025!$E$3:$E$1315, $A31)</f>
        <v>37</v>
      </c>
      <c r="CR31">
        <f>SUMIFS(DataRegularSeason20242025!$AA$3:$AA$1315,DataRegularSeason20242025!$B$3:$B$1315, "&lt;=" &amp; CR$1, DataRegularSeason20242025!$D$3:$D$1315, $A31)+SUMIFS(DataRegularSeason20242025!$AB$3:$AB$1315,DataRegularSeason20242025!$B$3:$B$1315, "&lt;=" &amp; CR$1, DataRegularSeason20242025!$E$3:$E$1315, $A31)</f>
        <v>37</v>
      </c>
      <c r="CS31">
        <f>SUMIFS(DataRegularSeason20242025!$AA$3:$AA$1315,DataRegularSeason20242025!$B$3:$B$1315, "&lt;=" &amp; CS$1, DataRegularSeason20242025!$D$3:$D$1315, $A31)+SUMIFS(DataRegularSeason20242025!$AB$3:$AB$1315,DataRegularSeason20242025!$B$3:$B$1315, "&lt;=" &amp; CS$1, DataRegularSeason20242025!$E$3:$E$1315, $A31)</f>
        <v>37</v>
      </c>
      <c r="CT31">
        <f>SUMIFS(DataRegularSeason20242025!$AA$3:$AA$1315,DataRegularSeason20242025!$B$3:$B$1315, "&lt;=" &amp; CT$1, DataRegularSeason20242025!$D$3:$D$1315, $A31)+SUMIFS(DataRegularSeason20242025!$AB$3:$AB$1315,DataRegularSeason20242025!$B$3:$B$1315, "&lt;=" &amp; CT$1, DataRegularSeason20242025!$E$3:$E$1315, $A31)</f>
        <v>37</v>
      </c>
      <c r="CU31">
        <f>SUMIFS(DataRegularSeason20242025!$AA$3:$AA$1315,DataRegularSeason20242025!$B$3:$B$1315, "&lt;=" &amp; CU$1, DataRegularSeason20242025!$D$3:$D$1315, $A31)+SUMIFS(DataRegularSeason20242025!$AB$3:$AB$1315,DataRegularSeason20242025!$B$3:$B$1315, "&lt;=" &amp; CU$1, DataRegularSeason20242025!$E$3:$E$1315, $A31)</f>
        <v>37</v>
      </c>
      <c r="CV31">
        <f>SUMIFS(DataRegularSeason20242025!$AA$3:$AA$1315,DataRegularSeason20242025!$B$3:$B$1315, "&lt;=" &amp; CV$1, DataRegularSeason20242025!$D$3:$D$1315, $A31)+SUMIFS(DataRegularSeason20242025!$AB$3:$AB$1315,DataRegularSeason20242025!$B$3:$B$1315, "&lt;=" &amp; CV$1, DataRegularSeason20242025!$E$3:$E$1315, $A31)</f>
        <v>37</v>
      </c>
      <c r="CW31">
        <f>SUMIFS(DataRegularSeason20242025!$AA$3:$AA$1315,DataRegularSeason20242025!$B$3:$B$1315, "&lt;=" &amp; CW$1, DataRegularSeason20242025!$D$3:$D$1315, $A31)+SUMIFS(DataRegularSeason20242025!$AB$3:$AB$1315,DataRegularSeason20242025!$B$3:$B$1315, "&lt;=" &amp; CW$1, DataRegularSeason20242025!$E$3:$E$1315, $A31)</f>
        <v>37</v>
      </c>
      <c r="CX31">
        <f>SUMIFS(DataRegularSeason20242025!$AA$3:$AA$1315,DataRegularSeason20242025!$B$3:$B$1315, "&lt;=" &amp; CX$1, DataRegularSeason20242025!$D$3:$D$1315, $A31)+SUMIFS(DataRegularSeason20242025!$AB$3:$AB$1315,DataRegularSeason20242025!$B$3:$B$1315, "&lt;=" &amp; CX$1, DataRegularSeason20242025!$E$3:$E$1315, $A31)</f>
        <v>37</v>
      </c>
      <c r="CY31">
        <f>SUMIFS(DataRegularSeason20242025!$AA$3:$AA$1315,DataRegularSeason20242025!$B$3:$B$1315, "&lt;=" &amp; CY$1, DataRegularSeason20242025!$D$3:$D$1315, $A31)+SUMIFS(DataRegularSeason20242025!$AB$3:$AB$1315,DataRegularSeason20242025!$B$3:$B$1315, "&lt;=" &amp; CY$1, DataRegularSeason20242025!$E$3:$E$1315, $A31)</f>
        <v>37</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39</v>
      </c>
      <c r="DB31">
        <f>SUMIFS(DataRegularSeason20242025!$AA$3:$AA$1315,DataRegularSeason20242025!$B$3:$B$1315, "&lt;=" &amp; DB$1, DataRegularSeason20242025!$D$3:$D$1315, $A31)+SUMIFS(DataRegularSeason20242025!$AB$3:$AB$1315,DataRegularSeason20242025!$B$3:$B$1315, "&lt;=" &amp; DB$1, DataRegularSeason20242025!$E$3:$E$1315, $A31)</f>
        <v>39</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41</v>
      </c>
      <c r="DF31">
        <f>SUMIFS(DataRegularSeason20242025!$AA$3:$AA$1315,DataRegularSeason20242025!$B$3:$B$1315, "&lt;=" &amp; DF$1, DataRegularSeason20242025!$D$3:$D$1315, $A31)+SUMIFS(DataRegularSeason20242025!$AB$3:$AB$1315,DataRegularSeason20242025!$B$3:$B$1315, "&lt;=" &amp; DF$1, DataRegularSeason20242025!$E$3:$E$1315, $A31)</f>
        <v>41</v>
      </c>
      <c r="DG31">
        <f>SUMIFS(DataRegularSeason20242025!$AA$3:$AA$1315,DataRegularSeason20242025!$B$3:$B$1315, "&lt;=" &amp; DG$1, DataRegularSeason20242025!$D$3:$D$1315, $A31)+SUMIFS(DataRegularSeason20242025!$AB$3:$AB$1315,DataRegularSeason20242025!$B$3:$B$1315, "&lt;=" &amp; DG$1, DataRegularSeason20242025!$E$3:$E$1315, $A31)</f>
        <v>43</v>
      </c>
      <c r="DH31">
        <f>SUMIFS(DataRegularSeason20242025!$AA$3:$AA$1315,DataRegularSeason20242025!$B$3:$B$1315, "&lt;=" &amp; DH$1, DataRegularSeason20242025!$D$3:$D$1315, $A31)+SUMIFS(DataRegularSeason20242025!$AB$3:$AB$1315,DataRegularSeason20242025!$B$3:$B$1315, "&lt;=" &amp; DH$1, DataRegularSeason20242025!$E$3:$E$1315, $A31)</f>
        <v>43</v>
      </c>
      <c r="DI31">
        <f>SUMIFS(DataRegularSeason20242025!$AA$3:$AA$1315,DataRegularSeason20242025!$B$3:$B$1315, "&lt;=" &amp; DI$1, DataRegularSeason20242025!$D$3:$D$1315, $A31)+SUMIFS(DataRegularSeason20242025!$AB$3:$AB$1315,DataRegularSeason20242025!$B$3:$B$1315, "&lt;=" &amp; DI$1, DataRegularSeason20242025!$E$3:$E$1315, $A31)</f>
        <v>45</v>
      </c>
      <c r="DJ31">
        <f>SUMIFS(DataRegularSeason20242025!$AA$3:$AA$1315,DataRegularSeason20242025!$B$3:$B$1315, "&lt;=" &amp; DJ$1, DataRegularSeason20242025!$D$3:$D$1315, $A31)+SUMIFS(DataRegularSeason20242025!$AB$3:$AB$1315,DataRegularSeason20242025!$B$3:$B$1315, "&lt;=" &amp; DJ$1, DataRegularSeason20242025!$E$3:$E$1315, $A31)</f>
        <v>45</v>
      </c>
      <c r="DK31">
        <f>SUMIFS(DataRegularSeason20242025!$AA$3:$AA$1315,DataRegularSeason20242025!$B$3:$B$1315, "&lt;=" &amp; DK$1, DataRegularSeason20242025!$D$3:$D$1315, $A31)+SUMIFS(DataRegularSeason20242025!$AB$3:$AB$1315,DataRegularSeason20242025!$B$3:$B$1315, "&lt;=" &amp; DK$1, DataRegularSeason20242025!$E$3:$E$1315, $A31)</f>
        <v>45</v>
      </c>
      <c r="DL31">
        <f>SUMIFS(DataRegularSeason20242025!$AA$3:$AA$1315,DataRegularSeason20242025!$B$3:$B$1315, "&lt;=" &amp; DL$1, DataRegularSeason20242025!$D$3:$D$1315, $A31)+SUMIFS(DataRegularSeason20242025!$AB$3:$AB$1315,DataRegularSeason20242025!$B$3:$B$1315, "&lt;=" &amp; DL$1, DataRegularSeason20242025!$E$3:$E$1315, $A31)</f>
        <v>45</v>
      </c>
      <c r="DM31">
        <f>SUMIFS(DataRegularSeason20242025!$AA$3:$AA$1315,DataRegularSeason20242025!$B$3:$B$1315, "&lt;=" &amp; DM$1, DataRegularSeason20242025!$D$3:$D$1315, $A31)+SUMIFS(DataRegularSeason20242025!$AB$3:$AB$1315,DataRegularSeason20242025!$B$3:$B$1315, "&lt;=" &amp; DM$1, DataRegularSeason20242025!$E$3:$E$1315, $A31)</f>
        <v>45</v>
      </c>
      <c r="DN31">
        <f>SUMIFS(DataRegularSeason20242025!$AA$3:$AA$1315,DataRegularSeason20242025!$B$3:$B$1315, "&lt;=" &amp; DN$1, DataRegularSeason20242025!$D$3:$D$1315, $A31)+SUMIFS(DataRegularSeason20242025!$AB$3:$AB$1315,DataRegularSeason20242025!$B$3:$B$1315, "&lt;=" &amp; DN$1, DataRegularSeason20242025!$E$3:$E$1315, $A31)</f>
        <v>47</v>
      </c>
      <c r="DO31">
        <f>SUMIFS(DataRegularSeason20242025!$AA$3:$AA$1315,DataRegularSeason20242025!$B$3:$B$1315, "&lt;=" &amp; DO$1, DataRegularSeason20242025!$D$3:$D$1315, $A31)+SUMIFS(DataRegularSeason20242025!$AB$3:$AB$1315,DataRegularSeason20242025!$B$3:$B$1315, "&lt;=" &amp; DO$1, DataRegularSeason20242025!$E$3:$E$1315, $A31)</f>
        <v>47</v>
      </c>
      <c r="DP31">
        <f>SUMIFS(DataRegularSeason20242025!$AA$3:$AA$1315,DataRegularSeason20242025!$B$3:$B$1315, "&lt;=" &amp; DP$1, DataRegularSeason20242025!$D$3:$D$1315, $A31)+SUMIFS(DataRegularSeason20242025!$AB$3:$AB$1315,DataRegularSeason20242025!$B$3:$B$1315, "&lt;=" &amp; DP$1, DataRegularSeason20242025!$E$3:$E$1315, $A31)</f>
        <v>47</v>
      </c>
      <c r="DQ31">
        <f>SUMIFS(DataRegularSeason20242025!$AA$3:$AA$1315,DataRegularSeason20242025!$B$3:$B$1315, "&lt;=" &amp; DQ$1, DataRegularSeason20242025!$D$3:$D$1315, $A31)+SUMIFS(DataRegularSeason20242025!$AB$3:$AB$1315,DataRegularSeason20242025!$B$3:$B$1315, "&lt;=" &amp; DQ$1, DataRegularSeason20242025!$E$3:$E$1315, $A31)</f>
        <v>47</v>
      </c>
      <c r="DR31">
        <f>SUMIFS(DataRegularSeason20242025!$AA$3:$AA$1315,DataRegularSeason20242025!$B$3:$B$1315, "&lt;=" &amp; DR$1, DataRegularSeason20242025!$D$3:$D$1315, $A31)+SUMIFS(DataRegularSeason20242025!$AB$3:$AB$1315,DataRegularSeason20242025!$B$3:$B$1315, "&lt;=" &amp; DR$1, DataRegularSeason20242025!$E$3:$E$1315, $A31)</f>
        <v>47</v>
      </c>
      <c r="DS31">
        <f>SUMIFS(DataRegularSeason20242025!$AA$3:$AA$1315,DataRegularSeason20242025!$B$3:$B$1315, "&lt;=" &amp; DS$1, DataRegularSeason20242025!$D$3:$D$1315, $A31)+SUMIFS(DataRegularSeason20242025!$AB$3:$AB$1315,DataRegularSeason20242025!$B$3:$B$1315, "&lt;=" &amp; DS$1, DataRegularSeason20242025!$E$3:$E$1315, $A31)</f>
        <v>47</v>
      </c>
      <c r="DT31">
        <f>SUMIFS(DataRegularSeason20242025!$AA$3:$AA$1315,DataRegularSeason20242025!$B$3:$B$1315, "&lt;=" &amp; DT$1, DataRegularSeason20242025!$D$3:$D$1315, $A31)+SUMIFS(DataRegularSeason20242025!$AB$3:$AB$1315,DataRegularSeason20242025!$B$3:$B$1315, "&lt;=" &amp; DT$1, DataRegularSeason20242025!$E$3:$E$1315, $A31)</f>
        <v>47</v>
      </c>
      <c r="DU31">
        <f>SUMIFS(DataRegularSeason20242025!$AA$3:$AA$1315,DataRegularSeason20242025!$B$3:$B$1315, "&lt;=" &amp; DU$1, DataRegularSeason20242025!$D$3:$D$1315, $A31)+SUMIFS(DataRegularSeason20242025!$AB$3:$AB$1315,DataRegularSeason20242025!$B$3:$B$1315, "&lt;=" &amp; DU$1, DataRegularSeason20242025!$E$3:$E$1315, $A31)</f>
        <v>47</v>
      </c>
      <c r="DV31">
        <f>SUMIFS(DataRegularSeason20242025!$AA$3:$AA$1315,DataRegularSeason20242025!$B$3:$B$1315, "&lt;=" &amp; DV$1, DataRegularSeason20242025!$D$3:$D$1315, $A31)+SUMIFS(DataRegularSeason20242025!$AB$3:$AB$1315,DataRegularSeason20242025!$B$3:$B$1315, "&lt;=" &amp; DV$1, DataRegularSeason20242025!$E$3:$E$1315, $A31)</f>
        <v>47</v>
      </c>
      <c r="DW31">
        <f>SUMIFS(DataRegularSeason20242025!$AA$3:$AA$1315,DataRegularSeason20242025!$B$3:$B$1315, "&lt;=" &amp; DW$1, DataRegularSeason20242025!$D$3:$D$1315, $A31)+SUMIFS(DataRegularSeason20242025!$AB$3:$AB$1315,DataRegularSeason20242025!$B$3:$B$1315, "&lt;=" &amp; DW$1, DataRegularSeason20242025!$E$3:$E$1315, $A31)</f>
        <v>47</v>
      </c>
      <c r="DX31">
        <f>SUMIFS(DataRegularSeason20242025!$AA$3:$AA$1315,DataRegularSeason20242025!$B$3:$B$1315, "&lt;=" &amp; DX$1, DataRegularSeason20242025!$D$3:$D$1315, $A31)+SUMIFS(DataRegularSeason20242025!$AB$3:$AB$1315,DataRegularSeason20242025!$B$3:$B$1315, "&lt;=" &amp; DX$1, DataRegularSeason20242025!$E$3:$E$1315, $A31)</f>
        <v>47</v>
      </c>
      <c r="DY31">
        <f>SUMIFS(DataRegularSeason20242025!$AA$3:$AA$1315,DataRegularSeason20242025!$B$3:$B$1315, "&lt;=" &amp; DY$1, DataRegularSeason20242025!$D$3:$D$1315, $A31)+SUMIFS(DataRegularSeason20242025!$AB$3:$AB$1315,DataRegularSeason20242025!$B$3:$B$1315, "&lt;=" &amp; DY$1, DataRegularSeason20242025!$E$3:$E$1315, $A31)</f>
        <v>47</v>
      </c>
      <c r="DZ31">
        <f>SUMIFS(DataRegularSeason20242025!$AA$3:$AA$1315,DataRegularSeason20242025!$B$3:$B$1315, "&lt;=" &amp; DZ$1, DataRegularSeason20242025!$D$3:$D$1315, $A31)+SUMIFS(DataRegularSeason20242025!$AB$3:$AB$1315,DataRegularSeason20242025!$B$3:$B$1315, "&lt;=" &amp; DZ$1, DataRegularSeason20242025!$E$3:$E$1315, $A31)</f>
        <v>47</v>
      </c>
      <c r="EA31">
        <f>SUMIFS(DataRegularSeason20242025!$AA$3:$AA$1315,DataRegularSeason20242025!$B$3:$B$1315, "&lt;=" &amp; EA$1, DataRegularSeason20242025!$D$3:$D$1315, $A31)+SUMIFS(DataRegularSeason20242025!$AB$3:$AB$1315,DataRegularSeason20242025!$B$3:$B$1315, "&lt;=" &amp; EA$1, DataRegularSeason20242025!$E$3:$E$1315, $A31)</f>
        <v>47</v>
      </c>
      <c r="EB31">
        <f>SUMIFS(DataRegularSeason20242025!$AA$3:$AA$1315,DataRegularSeason20242025!$B$3:$B$1315, "&lt;=" &amp; EB$1, DataRegularSeason20242025!$D$3:$D$1315, $A31)+SUMIFS(DataRegularSeason20242025!$AB$3:$AB$1315,DataRegularSeason20242025!$B$3:$B$1315, "&lt;=" &amp; EB$1, DataRegularSeason20242025!$E$3:$E$1315, $A31)</f>
        <v>47</v>
      </c>
      <c r="EC31">
        <f>SUMIFS(DataRegularSeason20242025!$AA$3:$AA$1315,DataRegularSeason20242025!$B$3:$B$1315, "&lt;=" &amp; EC$1, DataRegularSeason20242025!$D$3:$D$1315, $A31)+SUMIFS(DataRegularSeason20242025!$AB$3:$AB$1315,DataRegularSeason20242025!$B$3:$B$1315, "&lt;=" &amp; EC$1, DataRegularSeason20242025!$E$3:$E$1315, $A31)</f>
        <v>47</v>
      </c>
      <c r="ED31">
        <f>SUMIFS(DataRegularSeason20242025!$AA$3:$AA$1315,DataRegularSeason20242025!$B$3:$B$1315, "&lt;=" &amp; ED$1, DataRegularSeason20242025!$D$3:$D$1315, $A31)+SUMIFS(DataRegularSeason20242025!$AB$3:$AB$1315,DataRegularSeason20242025!$B$3:$B$1315, "&lt;=" &amp; ED$1, DataRegularSeason20242025!$E$3:$E$1315, $A31)</f>
        <v>47</v>
      </c>
      <c r="EE31">
        <f>SUMIFS(DataRegularSeason20242025!$AA$3:$AA$1315,DataRegularSeason20242025!$B$3:$B$1315, "&lt;=" &amp; EE$1, DataRegularSeason20242025!$D$3:$D$1315, $A31)+SUMIFS(DataRegularSeason20242025!$AB$3:$AB$1315,DataRegularSeason20242025!$B$3:$B$1315, "&lt;=" &amp; EE$1, DataRegularSeason20242025!$E$3:$E$1315, $A31)</f>
        <v>47</v>
      </c>
      <c r="EF31">
        <f>SUMIFS(DataRegularSeason20242025!$AA$3:$AA$1315,DataRegularSeason20242025!$B$3:$B$1315, "&lt;=" &amp; EF$1, DataRegularSeason20242025!$D$3:$D$1315, $A31)+SUMIFS(DataRegularSeason20242025!$AB$3:$AB$1315,DataRegularSeason20242025!$B$3:$B$1315, "&lt;=" &amp; EF$1, DataRegularSeason20242025!$E$3:$E$1315, $A31)</f>
        <v>47</v>
      </c>
      <c r="EG31">
        <f>SUMIFS(DataRegularSeason20242025!$AA$3:$AA$1315,DataRegularSeason20242025!$B$3:$B$1315, "&lt;=" &amp; EG$1, DataRegularSeason20242025!$D$3:$D$1315, $A31)+SUMIFS(DataRegularSeason20242025!$AB$3:$AB$1315,DataRegularSeason20242025!$B$3:$B$1315, "&lt;=" &amp; EG$1, DataRegularSeason20242025!$E$3:$E$1315, $A31)</f>
        <v>47</v>
      </c>
      <c r="EH31">
        <f>SUMIFS(DataRegularSeason20242025!$AA$3:$AA$1315,DataRegularSeason20242025!$B$3:$B$1315, "&lt;=" &amp; EH$1, DataRegularSeason20242025!$D$3:$D$1315, $A31)+SUMIFS(DataRegularSeason20242025!$AB$3:$AB$1315,DataRegularSeason20242025!$B$3:$B$1315, "&lt;=" &amp; EH$1, DataRegularSeason20242025!$E$3:$E$1315, $A31)</f>
        <v>47</v>
      </c>
      <c r="EI31">
        <f>SUMIFS(DataRegularSeason20242025!$AA$3:$AA$1315,DataRegularSeason20242025!$B$3:$B$1315, "&lt;=" &amp; EI$1, DataRegularSeason20242025!$D$3:$D$1315, $A31)+SUMIFS(DataRegularSeason20242025!$AB$3:$AB$1315,DataRegularSeason20242025!$B$3:$B$1315, "&lt;=" &amp; EI$1, DataRegularSeason20242025!$E$3:$E$1315, $A31)</f>
        <v>47</v>
      </c>
      <c r="EJ31">
        <f>SUMIFS(DataRegularSeason20242025!$AA$3:$AA$1315,DataRegularSeason20242025!$B$3:$B$1315, "&lt;=" &amp; EJ$1, DataRegularSeason20242025!$D$3:$D$1315, $A31)+SUMIFS(DataRegularSeason20242025!$AB$3:$AB$1315,DataRegularSeason20242025!$B$3:$B$1315, "&lt;=" &amp; EJ$1, DataRegularSeason20242025!$E$3:$E$1315, $A31)</f>
        <v>47</v>
      </c>
      <c r="EK31">
        <f>SUMIFS(DataRegularSeason20242025!$AA$3:$AA$1315,DataRegularSeason20242025!$B$3:$B$1315, "&lt;=" &amp; EK$1, DataRegularSeason20242025!$D$3:$D$1315, $A31)+SUMIFS(DataRegularSeason20242025!$AB$3:$AB$1315,DataRegularSeason20242025!$B$3:$B$1315, "&lt;=" &amp; EK$1, DataRegularSeason20242025!$E$3:$E$1315, $A31)</f>
        <v>47</v>
      </c>
      <c r="EL31">
        <f>SUMIFS(DataRegularSeason20242025!$AA$3:$AA$1315,DataRegularSeason20242025!$B$3:$B$1315, "&lt;=" &amp; EL$1, DataRegularSeason20242025!$D$3:$D$1315, $A31)+SUMIFS(DataRegularSeason20242025!$AB$3:$AB$1315,DataRegularSeason20242025!$B$3:$B$1315, "&lt;=" &amp; EL$1, DataRegularSeason20242025!$E$3:$E$1315, $A31)</f>
        <v>47</v>
      </c>
      <c r="EM31">
        <f>SUMIFS(DataRegularSeason20242025!$AA$3:$AA$1315,DataRegularSeason20242025!$B$3:$B$1315, "&lt;=" &amp; EM$1, DataRegularSeason20242025!$D$3:$D$1315, $A31)+SUMIFS(DataRegularSeason20242025!$AB$3:$AB$1315,DataRegularSeason20242025!$B$3:$B$1315, "&lt;=" &amp; EM$1, DataRegularSeason20242025!$E$3:$E$1315, $A31)</f>
        <v>47</v>
      </c>
      <c r="EN31">
        <f>SUMIFS(DataRegularSeason20242025!$AA$3:$AA$1315,DataRegularSeason20242025!$B$3:$B$1315, "&lt;=" &amp; EN$1, DataRegularSeason20242025!$D$3:$D$1315, $A31)+SUMIFS(DataRegularSeason20242025!$AB$3:$AB$1315,DataRegularSeason20242025!$B$3:$B$1315, "&lt;=" &amp; EN$1, DataRegularSeason20242025!$E$3:$E$1315, $A31)</f>
        <v>47</v>
      </c>
      <c r="EO31">
        <f>SUMIFS(DataRegularSeason20242025!$AA$3:$AA$1315,DataRegularSeason20242025!$B$3:$B$1315, "&lt;=" &amp; EO$1, DataRegularSeason20242025!$D$3:$D$1315, $A31)+SUMIFS(DataRegularSeason20242025!$AB$3:$AB$1315,DataRegularSeason20242025!$B$3:$B$1315, "&lt;=" &amp; EO$1, DataRegularSeason20242025!$E$3:$E$1315, $A31)</f>
        <v>47</v>
      </c>
      <c r="EP31">
        <f>SUMIFS(DataRegularSeason20242025!$AA$3:$AA$1315,DataRegularSeason20242025!$B$3:$B$1315, "&lt;=" &amp; EP$1, DataRegularSeason20242025!$D$3:$D$1315, $A31)+SUMIFS(DataRegularSeason20242025!$AB$3:$AB$1315,DataRegularSeason20242025!$B$3:$B$1315, "&lt;=" &amp; EP$1, DataRegularSeason20242025!$E$3:$E$1315, $A31)</f>
        <v>47</v>
      </c>
      <c r="EQ31">
        <f>SUMIFS(DataRegularSeason20242025!$AA$3:$AA$1315,DataRegularSeason20242025!$B$3:$B$1315, "&lt;=" &amp; EQ$1, DataRegularSeason20242025!$D$3:$D$1315, $A31)+SUMIFS(DataRegularSeason20242025!$AB$3:$AB$1315,DataRegularSeason20242025!$B$3:$B$1315, "&lt;=" &amp; EQ$1, DataRegularSeason20242025!$E$3:$E$1315, $A31)</f>
        <v>47</v>
      </c>
      <c r="ER31">
        <f>SUMIFS(DataRegularSeason20242025!$AA$3:$AA$1315,DataRegularSeason20242025!$B$3:$B$1315, "&lt;=" &amp; ER$1, DataRegularSeason20242025!$D$3:$D$1315, $A31)+SUMIFS(DataRegularSeason20242025!$AB$3:$AB$1315,DataRegularSeason20242025!$B$3:$B$1315, "&lt;=" &amp; ER$1, DataRegularSeason20242025!$E$3:$E$1315, $A31)</f>
        <v>47</v>
      </c>
      <c r="ES31">
        <f>SUMIFS(DataRegularSeason20242025!$AA$3:$AA$1315,DataRegularSeason20242025!$B$3:$B$1315, "&lt;=" &amp; ES$1, DataRegularSeason20242025!$D$3:$D$1315, $A31)+SUMIFS(DataRegularSeason20242025!$AB$3:$AB$1315,DataRegularSeason20242025!$B$3:$B$1315, "&lt;=" &amp; ES$1, DataRegularSeason20242025!$E$3:$E$1315, $A31)</f>
        <v>47</v>
      </c>
      <c r="ET31">
        <f>SUMIFS(DataRegularSeason20242025!$AA$3:$AA$1315,DataRegularSeason20242025!$B$3:$B$1315, "&lt;=" &amp; ET$1, DataRegularSeason20242025!$D$3:$D$1315, $A31)+SUMIFS(DataRegularSeason20242025!$AB$3:$AB$1315,DataRegularSeason20242025!$B$3:$B$1315, "&lt;=" &amp; ET$1, DataRegularSeason20242025!$E$3:$E$1315, $A31)</f>
        <v>47</v>
      </c>
      <c r="EU31">
        <f>SUMIFS(DataRegularSeason20242025!$AA$3:$AA$1315,DataRegularSeason20242025!$B$3:$B$1315, "&lt;=" &amp; EU$1, DataRegularSeason20242025!$D$3:$D$1315, $A31)+SUMIFS(DataRegularSeason20242025!$AB$3:$AB$1315,DataRegularSeason20242025!$B$3:$B$1315, "&lt;=" &amp; EU$1, DataRegularSeason20242025!$E$3:$E$1315, $A31)</f>
        <v>47</v>
      </c>
      <c r="EV31">
        <f>SUMIFS(DataRegularSeason20242025!$AA$3:$AA$1315,DataRegularSeason20242025!$B$3:$B$1315, "&lt;=" &amp; EV$1, DataRegularSeason20242025!$D$3:$D$1315, $A31)+SUMIFS(DataRegularSeason20242025!$AB$3:$AB$1315,DataRegularSeason20242025!$B$3:$B$1315, "&lt;=" &amp; EV$1, DataRegularSeason20242025!$E$3:$E$1315, $A31)</f>
        <v>47</v>
      </c>
      <c r="EW31">
        <f>SUMIFS(DataRegularSeason20242025!$AA$3:$AA$1315,DataRegularSeason20242025!$B$3:$B$1315, "&lt;=" &amp; EW$1, DataRegularSeason20242025!$D$3:$D$1315, $A31)+SUMIFS(DataRegularSeason20242025!$AB$3:$AB$1315,DataRegularSeason20242025!$B$3:$B$1315, "&lt;=" &amp; EW$1, DataRegularSeason20242025!$E$3:$E$1315, $A31)</f>
        <v>47</v>
      </c>
      <c r="EX31">
        <f>SUMIFS(DataRegularSeason20242025!$AA$3:$AA$1315,DataRegularSeason20242025!$B$3:$B$1315, "&lt;=" &amp; EX$1, DataRegularSeason20242025!$D$3:$D$1315, $A31)+SUMIFS(DataRegularSeason20242025!$AB$3:$AB$1315,DataRegularSeason20242025!$B$3:$B$1315, "&lt;=" &amp; EX$1, DataRegularSeason20242025!$E$3:$E$1315, $A31)</f>
        <v>47</v>
      </c>
      <c r="EY31">
        <f>SUMIFS(DataRegularSeason20242025!$AA$3:$AA$1315,DataRegularSeason20242025!$B$3:$B$1315, "&lt;=" &amp; EY$1, DataRegularSeason20242025!$D$3:$D$1315, $A31)+SUMIFS(DataRegularSeason20242025!$AB$3:$AB$1315,DataRegularSeason20242025!$B$3:$B$1315, "&lt;=" &amp; EY$1, DataRegularSeason20242025!$E$3:$E$1315, $A31)</f>
        <v>47</v>
      </c>
      <c r="EZ31">
        <f>SUMIFS(DataRegularSeason20242025!$AA$3:$AA$1315,DataRegularSeason20242025!$B$3:$B$1315, "&lt;=" &amp; EZ$1, DataRegularSeason20242025!$D$3:$D$1315, $A31)+SUMIFS(DataRegularSeason20242025!$AB$3:$AB$1315,DataRegularSeason20242025!$B$3:$B$1315, "&lt;=" &amp; EZ$1, DataRegularSeason20242025!$E$3:$E$1315, $A31)</f>
        <v>47</v>
      </c>
      <c r="FA31">
        <f>SUMIFS(DataRegularSeason20242025!$AA$3:$AA$1315,DataRegularSeason20242025!$B$3:$B$1315, "&lt;=" &amp; FA$1, DataRegularSeason20242025!$D$3:$D$1315, $A31)+SUMIFS(DataRegularSeason20242025!$AB$3:$AB$1315,DataRegularSeason20242025!$B$3:$B$1315, "&lt;=" &amp; FA$1, DataRegularSeason20242025!$E$3:$E$1315, $A31)</f>
        <v>47</v>
      </c>
      <c r="FB31">
        <f>SUMIFS(DataRegularSeason20242025!$AA$3:$AA$1315,DataRegularSeason20242025!$B$3:$B$1315, "&lt;=" &amp; FB$1, DataRegularSeason20242025!$D$3:$D$1315, $A31)+SUMIFS(DataRegularSeason20242025!$AB$3:$AB$1315,DataRegularSeason20242025!$B$3:$B$1315, "&lt;=" &amp; FB$1, DataRegularSeason20242025!$E$3:$E$1315, $A31)</f>
        <v>47</v>
      </c>
      <c r="FC31">
        <f>SUMIFS(DataRegularSeason20242025!$AA$3:$AA$1315,DataRegularSeason20242025!$B$3:$B$1315, "&lt;=" &amp; FC$1, DataRegularSeason20242025!$D$3:$D$1315, $A31)+SUMIFS(DataRegularSeason20242025!$AB$3:$AB$1315,DataRegularSeason20242025!$B$3:$B$1315, "&lt;=" &amp; FC$1, DataRegularSeason20242025!$E$3:$E$1315, $A31)</f>
        <v>47</v>
      </c>
      <c r="FD31">
        <f>SUMIFS(DataRegularSeason20242025!$AA$3:$AA$1315,DataRegularSeason20242025!$B$3:$B$1315, "&lt;=" &amp; FD$1, DataRegularSeason20242025!$D$3:$D$1315, $A31)+SUMIFS(DataRegularSeason20242025!$AB$3:$AB$1315,DataRegularSeason20242025!$B$3:$B$1315, "&lt;=" &amp; FD$1, DataRegularSeason20242025!$E$3:$E$1315, $A31)</f>
        <v>47</v>
      </c>
      <c r="FE31">
        <f>SUMIFS(DataRegularSeason20242025!$AA$3:$AA$1315,DataRegularSeason20242025!$B$3:$B$1315, "&lt;=" &amp; FE$1, DataRegularSeason20242025!$D$3:$D$1315, $A31)+SUMIFS(DataRegularSeason20242025!$AB$3:$AB$1315,DataRegularSeason20242025!$B$3:$B$1315, "&lt;=" &amp; FE$1, DataRegularSeason20242025!$E$3:$E$1315, $A31)</f>
        <v>47</v>
      </c>
      <c r="FF31">
        <f>SUMIFS(DataRegularSeason20242025!$AA$3:$AA$1315,DataRegularSeason20242025!$B$3:$B$1315, "&lt;=" &amp; FF$1, DataRegularSeason20242025!$D$3:$D$1315, $A31)+SUMIFS(DataRegularSeason20242025!$AB$3:$AB$1315,DataRegularSeason20242025!$B$3:$B$1315, "&lt;=" &amp; FF$1, DataRegularSeason20242025!$E$3:$E$1315, $A31)</f>
        <v>47</v>
      </c>
      <c r="FG31">
        <f>SUMIFS(DataRegularSeason20242025!$AA$3:$AA$1315,DataRegularSeason20242025!$B$3:$B$1315, "&lt;=" &amp; FG$1, DataRegularSeason20242025!$D$3:$D$1315, $A31)+SUMIFS(DataRegularSeason20242025!$AB$3:$AB$1315,DataRegularSeason20242025!$B$3:$B$1315, "&lt;=" &amp; FG$1, DataRegularSeason20242025!$E$3:$E$1315, $A31)</f>
        <v>47</v>
      </c>
      <c r="FH31">
        <f>SUMIFS(DataRegularSeason20242025!$AA$3:$AA$1315,DataRegularSeason20242025!$B$3:$B$1315, "&lt;=" &amp; FH$1, DataRegularSeason20242025!$D$3:$D$1315, $A31)+SUMIFS(DataRegularSeason20242025!$AB$3:$AB$1315,DataRegularSeason20242025!$B$3:$B$1315, "&lt;=" &amp; FH$1, DataRegularSeason20242025!$E$3:$E$1315, $A31)</f>
        <v>47</v>
      </c>
      <c r="FI31">
        <f>SUMIFS(DataRegularSeason20242025!$AA$3:$AA$1315,DataRegularSeason20242025!$B$3:$B$1315, "&lt;=" &amp; FI$1, DataRegularSeason20242025!$D$3:$D$1315, $A31)+SUMIFS(DataRegularSeason20242025!$AB$3:$AB$1315,DataRegularSeason20242025!$B$3:$B$1315, "&lt;=" &amp; FI$1, DataRegularSeason20242025!$E$3:$E$1315, $A31)</f>
        <v>47</v>
      </c>
      <c r="FJ31">
        <f>SUMIFS(DataRegularSeason20242025!$AA$3:$AA$1315,DataRegularSeason20242025!$B$3:$B$1315, "&lt;=" &amp; FJ$1, DataRegularSeason20242025!$D$3:$D$1315, $A31)+SUMIFS(DataRegularSeason20242025!$AB$3:$AB$1315,DataRegularSeason20242025!$B$3:$B$1315, "&lt;=" &amp; FJ$1, DataRegularSeason20242025!$E$3:$E$1315, $A31)</f>
        <v>47</v>
      </c>
      <c r="FK31">
        <f>SUMIFS(DataRegularSeason20242025!$AA$3:$AA$1315,DataRegularSeason20242025!$B$3:$B$1315, "&lt;=" &amp; FK$1, DataRegularSeason20242025!$D$3:$D$1315, $A31)+SUMIFS(DataRegularSeason20242025!$AB$3:$AB$1315,DataRegularSeason20242025!$B$3:$B$1315, "&lt;=" &amp; FK$1, DataRegularSeason20242025!$E$3:$E$1315, $A31)</f>
        <v>47</v>
      </c>
      <c r="FL31">
        <f>SUMIFS(DataRegularSeason20242025!$AA$3:$AA$1315,DataRegularSeason20242025!$B$3:$B$1315, "&lt;=" &amp; FL$1, DataRegularSeason20242025!$D$3:$D$1315, $A31)+SUMIFS(DataRegularSeason20242025!$AB$3:$AB$1315,DataRegularSeason20242025!$B$3:$B$1315, "&lt;=" &amp; FL$1, DataRegularSeason20242025!$E$3:$E$1315, $A31)</f>
        <v>47</v>
      </c>
      <c r="FM31">
        <f>SUMIFS(DataRegularSeason20242025!$AA$3:$AA$1315,DataRegularSeason20242025!$B$3:$B$1315, "&lt;=" &amp; FM$1, DataRegularSeason20242025!$D$3:$D$1315, $A31)+SUMIFS(DataRegularSeason20242025!$AB$3:$AB$1315,DataRegularSeason20242025!$B$3:$B$1315, "&lt;=" &amp; FM$1, DataRegularSeason20242025!$E$3:$E$1315, $A31)</f>
        <v>47</v>
      </c>
      <c r="FN31">
        <f>SUMIFS(DataRegularSeason20242025!$AA$3:$AA$1315,DataRegularSeason20242025!$B$3:$B$1315, "&lt;=" &amp; FN$1, DataRegularSeason20242025!$D$3:$D$1315, $A31)+SUMIFS(DataRegularSeason20242025!$AB$3:$AB$1315,DataRegularSeason20242025!$B$3:$B$1315, "&lt;=" &amp; FN$1, DataRegularSeason20242025!$E$3:$E$1315, $A31)</f>
        <v>47</v>
      </c>
      <c r="FO31">
        <f>SUMIFS(DataRegularSeason20242025!$AA$3:$AA$1315,DataRegularSeason20242025!$B$3:$B$1315, "&lt;=" &amp; FO$1, DataRegularSeason20242025!$D$3:$D$1315, $A31)+SUMIFS(DataRegularSeason20242025!$AB$3:$AB$1315,DataRegularSeason20242025!$B$3:$B$1315, "&lt;=" &amp; FO$1, DataRegularSeason20242025!$E$3:$E$1315, $A31)</f>
        <v>47</v>
      </c>
      <c r="FP31">
        <f>SUMIFS(DataRegularSeason20242025!$AA$3:$AA$1315,DataRegularSeason20242025!$B$3:$B$1315, "&lt;=" &amp; FP$1, DataRegularSeason20242025!$D$3:$D$1315, $A31)+SUMIFS(DataRegularSeason20242025!$AB$3:$AB$1315,DataRegularSeason20242025!$B$3:$B$1315, "&lt;=" &amp; FP$1, DataRegularSeason20242025!$E$3:$E$1315, $A31)</f>
        <v>47</v>
      </c>
      <c r="FQ31">
        <f>SUMIFS(DataRegularSeason20242025!$AA$3:$AA$1315,DataRegularSeason20242025!$B$3:$B$1315, "&lt;=" &amp; FQ$1, DataRegularSeason20242025!$D$3:$D$1315, $A31)+SUMIFS(DataRegularSeason20242025!$AB$3:$AB$1315,DataRegularSeason20242025!$B$3:$B$1315, "&lt;=" &amp; FQ$1, DataRegularSeason20242025!$E$3:$E$1315, $A31)</f>
        <v>47</v>
      </c>
      <c r="FR31">
        <f>SUMIFS(DataRegularSeason20242025!$AA$3:$AA$1315,DataRegularSeason20242025!$B$3:$B$1315, "&lt;=" &amp; FR$1, DataRegularSeason20242025!$D$3:$D$1315, $A31)+SUMIFS(DataRegularSeason20242025!$AB$3:$AB$1315,DataRegularSeason20242025!$B$3:$B$1315, "&lt;=" &amp; FR$1, DataRegularSeason20242025!$E$3:$E$1315, $A31)</f>
        <v>47</v>
      </c>
      <c r="FS31">
        <f>SUMIFS(DataRegularSeason20242025!$AA$3:$AA$1315,DataRegularSeason20242025!$B$3:$B$1315, "&lt;=" &amp; FS$1, DataRegularSeason20242025!$D$3:$D$1315, $A31)+SUMIFS(DataRegularSeason20242025!$AB$3:$AB$1315,DataRegularSeason20242025!$B$3:$B$1315, "&lt;=" &amp; FS$1, DataRegularSeason20242025!$E$3:$E$1315, $A31)</f>
        <v>47</v>
      </c>
      <c r="FT31">
        <f>SUMIFS(DataRegularSeason20242025!$AA$3:$AA$1315,DataRegularSeason20242025!$B$3:$B$1315, "&lt;=" &amp; FT$1, DataRegularSeason20242025!$D$3:$D$1315, $A31)+SUMIFS(DataRegularSeason20242025!$AB$3:$AB$1315,DataRegularSeason20242025!$B$3:$B$1315, "&lt;=" &amp; FT$1, DataRegularSeason20242025!$E$3:$E$1315, $A31)</f>
        <v>47</v>
      </c>
      <c r="FU31">
        <f>SUMIFS(DataRegularSeason20242025!$AA$3:$AA$1315,DataRegularSeason20242025!$B$3:$B$1315, "&lt;=" &amp; FU$1, DataRegularSeason20242025!$D$3:$D$1315, $A31)+SUMIFS(DataRegularSeason20242025!$AB$3:$AB$1315,DataRegularSeason20242025!$B$3:$B$1315, "&lt;=" &amp; FU$1, DataRegularSeason20242025!$E$3:$E$1315, $A31)</f>
        <v>47</v>
      </c>
      <c r="FV31">
        <f>SUMIFS(DataRegularSeason20242025!$AA$3:$AA$1315,DataRegularSeason20242025!$B$3:$B$1315, "&lt;=" &amp; FV$1, DataRegularSeason20242025!$D$3:$D$1315, $A31)+SUMIFS(DataRegularSeason20242025!$AB$3:$AB$1315,DataRegularSeason20242025!$B$3:$B$1315, "&lt;=" &amp; FV$1, DataRegularSeason20242025!$E$3:$E$1315, $A31)</f>
        <v>47</v>
      </c>
      <c r="FW31">
        <f>SUMIFS(DataRegularSeason20242025!$AA$3:$AA$1315,DataRegularSeason20242025!$B$3:$B$1315, "&lt;=" &amp; FW$1, DataRegularSeason20242025!$D$3:$D$1315, $A31)+SUMIFS(DataRegularSeason20242025!$AB$3:$AB$1315,DataRegularSeason20242025!$B$3:$B$1315, "&lt;=" &amp; FW$1, DataRegularSeason20242025!$E$3:$E$1315, $A31)</f>
        <v>47</v>
      </c>
      <c r="FX31">
        <f>SUMIFS(DataRegularSeason20242025!$AA$3:$AA$1315,DataRegularSeason20242025!$B$3:$B$1315, "&lt;=" &amp; FX$1, DataRegularSeason20242025!$D$3:$D$1315, $A31)+SUMIFS(DataRegularSeason20242025!$AB$3:$AB$1315,DataRegularSeason20242025!$B$3:$B$1315, "&lt;=" &amp; FX$1, DataRegularSeason20242025!$E$3:$E$1315, $A31)</f>
        <v>47</v>
      </c>
      <c r="FY31">
        <f>SUMIFS(DataRegularSeason20242025!$AA$3:$AA$1315,DataRegularSeason20242025!$B$3:$B$1315, "&lt;=" &amp; FY$1, DataRegularSeason20242025!$D$3:$D$1315, $A31)+SUMIFS(DataRegularSeason20242025!$AB$3:$AB$1315,DataRegularSeason20242025!$B$3:$B$1315, "&lt;=" &amp; FY$1, DataRegularSeason20242025!$E$3:$E$1315, $A31)</f>
        <v>47</v>
      </c>
      <c r="FZ31">
        <f>SUMIFS(DataRegularSeason20242025!$AA$3:$AA$1315,DataRegularSeason20242025!$B$3:$B$1315, "&lt;=" &amp; FZ$1, DataRegularSeason20242025!$D$3:$D$1315, $A31)+SUMIFS(DataRegularSeason20242025!$AB$3:$AB$1315,DataRegularSeason20242025!$B$3:$B$1315, "&lt;=" &amp; FZ$1, DataRegularSeason20242025!$E$3:$E$1315, $A31)</f>
        <v>47</v>
      </c>
      <c r="GA31">
        <f>SUMIFS(DataRegularSeason20242025!$AA$3:$AA$1315,DataRegularSeason20242025!$B$3:$B$1315, "&lt;=" &amp; GA$1, DataRegularSeason20242025!$D$3:$D$1315, $A31)+SUMIFS(DataRegularSeason20242025!$AB$3:$AB$1315,DataRegularSeason20242025!$B$3:$B$1315, "&lt;=" &amp; GA$1, DataRegularSeason20242025!$E$3:$E$1315, $A31)</f>
        <v>47</v>
      </c>
      <c r="GB31">
        <f>SUMIFS(DataRegularSeason20242025!$AA$3:$AA$1315,DataRegularSeason20242025!$B$3:$B$1315, "&lt;=" &amp; GB$1, DataRegularSeason20242025!$D$3:$D$1315, $A31)+SUMIFS(DataRegularSeason20242025!$AB$3:$AB$1315,DataRegularSeason20242025!$B$3:$B$1315, "&lt;=" &amp; GB$1, DataRegularSeason20242025!$E$3:$E$1315, $A31)</f>
        <v>47</v>
      </c>
      <c r="GC31">
        <f>SUMIFS(DataRegularSeason20242025!$AA$3:$AA$1315,DataRegularSeason20242025!$B$3:$B$1315, "&lt;=" &amp; GC$1, DataRegularSeason20242025!$D$3:$D$1315, $A31)+SUMIFS(DataRegularSeason20242025!$AB$3:$AB$1315,DataRegularSeason20242025!$B$3:$B$1315, "&lt;=" &amp; GC$1, DataRegularSeason20242025!$E$3:$E$1315, $A31)</f>
        <v>47</v>
      </c>
      <c r="GD31">
        <f>SUMIFS(DataRegularSeason20242025!$AA$3:$AA$1315,DataRegularSeason20242025!$B$3:$B$1315, "&lt;=" &amp; GD$1, DataRegularSeason20242025!$D$3:$D$1315, $A31)+SUMIFS(DataRegularSeason20242025!$AB$3:$AB$1315,DataRegularSeason20242025!$B$3:$B$1315, "&lt;=" &amp; GD$1, DataRegularSeason20242025!$E$3:$E$1315, $A31)</f>
        <v>47</v>
      </c>
      <c r="GE31">
        <f>SUMIFS(DataRegularSeason20242025!$AA$3:$AA$1315,DataRegularSeason20242025!$B$3:$B$1315, "&lt;=" &amp; GE$1, DataRegularSeason20242025!$D$3:$D$1315, $A31)+SUMIFS(DataRegularSeason20242025!$AB$3:$AB$1315,DataRegularSeason20242025!$B$3:$B$1315, "&lt;=" &amp; GE$1, DataRegularSeason20242025!$E$3:$E$1315, $A31)</f>
        <v>47</v>
      </c>
      <c r="GF31">
        <f>SUMIFS(DataRegularSeason20242025!$AA$3:$AA$1315,DataRegularSeason20242025!$B$3:$B$1315, "&lt;=" &amp; GF$1, DataRegularSeason20242025!$D$3:$D$1315, $A31)+SUMIFS(DataRegularSeason20242025!$AB$3:$AB$1315,DataRegularSeason20242025!$B$3:$B$1315, "&lt;=" &amp; GF$1, DataRegularSeason20242025!$E$3:$E$1315, $A31)</f>
        <v>47</v>
      </c>
      <c r="GG31">
        <f>SUMIFS(DataRegularSeason20242025!$AA$3:$AA$1315,DataRegularSeason20242025!$B$3:$B$1315, "&lt;=" &amp; GG$1, DataRegularSeason20242025!$D$3:$D$1315, $A31)+SUMIFS(DataRegularSeason20242025!$AB$3:$AB$1315,DataRegularSeason20242025!$B$3:$B$1315, "&lt;=" &amp; GG$1, DataRegularSeason20242025!$E$3:$E$1315, $A31)</f>
        <v>47</v>
      </c>
      <c r="GH31">
        <f>SUMIFS(DataRegularSeason20242025!$AA$3:$AA$1315,DataRegularSeason20242025!$B$3:$B$1315, "&lt;=" &amp; GH$1, DataRegularSeason20242025!$D$3:$D$1315, $A31)+SUMIFS(DataRegularSeason20242025!$AB$3:$AB$1315,DataRegularSeason20242025!$B$3:$B$1315, "&lt;=" &amp; GH$1, DataRegularSeason20242025!$E$3:$E$1315, $A31)</f>
        <v>47</v>
      </c>
      <c r="GI31">
        <f>SUMIFS(DataRegularSeason20242025!$AA$3:$AA$1315,DataRegularSeason20242025!$B$3:$B$1315, "&lt;=" &amp; GI$1, DataRegularSeason20242025!$D$3:$D$1315, $A31)+SUMIFS(DataRegularSeason20242025!$AB$3:$AB$1315,DataRegularSeason20242025!$B$3:$B$1315, "&lt;=" &amp; GI$1, DataRegularSeason20242025!$E$3:$E$1315, $A31)</f>
        <v>47</v>
      </c>
      <c r="GJ31">
        <f>SUMIFS(DataRegularSeason20242025!$AA$3:$AA$1315,DataRegularSeason20242025!$B$3:$B$1315, "&lt;=" &amp; GJ$1, DataRegularSeason20242025!$D$3:$D$1315, $A31)+SUMIFS(DataRegularSeason20242025!$AB$3:$AB$1315,DataRegularSeason20242025!$B$3:$B$1315, "&lt;=" &amp; GJ$1, DataRegularSeason20242025!$E$3:$E$1315, $A31)</f>
        <v>47</v>
      </c>
      <c r="GK31">
        <f>SUMIFS(DataRegularSeason20242025!$AA$3:$AA$1315,DataRegularSeason20242025!$B$3:$B$1315, "&lt;=" &amp; GK$1, DataRegularSeason20242025!$D$3:$D$1315, $A31)+SUMIFS(DataRegularSeason20242025!$AB$3:$AB$1315,DataRegularSeason20242025!$B$3:$B$1315, "&lt;=" &amp; GK$1, DataRegularSeason20242025!$E$3:$E$1315, $A31)</f>
        <v>47</v>
      </c>
      <c r="GL31">
        <f>SUMIFS(DataRegularSeason20242025!$AA$3:$AA$1315,DataRegularSeason20242025!$B$3:$B$1315, "&lt;=" &amp; GL$1, DataRegularSeason20242025!$D$3:$D$1315, $A31)+SUMIFS(DataRegularSeason20242025!$AB$3:$AB$1315,DataRegularSeason20242025!$B$3:$B$1315, "&lt;=" &amp; GL$1, DataRegularSeason20242025!$E$3:$E$1315, $A31)</f>
        <v>47</v>
      </c>
      <c r="GM31">
        <f>SUMIFS(DataRegularSeason20242025!$AA$3:$AA$1315,DataRegularSeason20242025!$B$3:$B$1315, "&lt;=" &amp; GM$1, DataRegularSeason20242025!$D$3:$D$1315, $A31)+SUMIFS(DataRegularSeason20242025!$AB$3:$AB$1315,DataRegularSeason20242025!$B$3:$B$1315, "&lt;=" &amp; GM$1, DataRegularSeason20242025!$E$3:$E$1315, $A31)</f>
        <v>47</v>
      </c>
      <c r="GN31">
        <f>SUMIFS(DataRegularSeason20242025!$AA$3:$AA$1315,DataRegularSeason20242025!$B$3:$B$1315, "&lt;=" &amp; GN$1, DataRegularSeason20242025!$D$3:$D$1315, $A31)+SUMIFS(DataRegularSeason20242025!$AB$3:$AB$1315,DataRegularSeason20242025!$B$3:$B$1315, "&lt;=" &amp; GN$1, DataRegularSeason20242025!$E$3:$E$1315, $A31)</f>
        <v>47</v>
      </c>
      <c r="GO31">
        <f>SUMIFS(DataRegularSeason20242025!$AA$3:$AA$1315,DataRegularSeason20242025!$B$3:$B$1315, "&lt;=" &amp; GO$1, DataRegularSeason20242025!$D$3:$D$1315, $A31)+SUMIFS(DataRegularSeason20242025!$AB$3:$AB$1315,DataRegularSeason20242025!$B$3:$B$1315, "&lt;=" &amp; GO$1, DataRegularSeason20242025!$E$3:$E$1315, $A31)</f>
        <v>47</v>
      </c>
      <c r="GP31">
        <f>SUMIFS(DataRegularSeason20242025!$AA$3:$AA$1315,DataRegularSeason20242025!$B$3:$B$1315, "&lt;=" &amp; GP$1, DataRegularSeason20242025!$D$3:$D$1315, $A31)+SUMIFS(DataRegularSeason20242025!$AB$3:$AB$1315,DataRegularSeason20242025!$B$3:$B$1315, "&lt;=" &amp; GP$1, DataRegularSeason20242025!$E$3:$E$1315, $A31)</f>
        <v>47</v>
      </c>
      <c r="GQ31">
        <f>SUMIFS(DataRegularSeason20242025!$AA$3:$AA$1315,DataRegularSeason20242025!$B$3:$B$1315, "&lt;=" &amp; GQ$1, DataRegularSeason20242025!$D$3:$D$1315, $A31)+SUMIFS(DataRegularSeason20242025!$AB$3:$AB$1315,DataRegularSeason20242025!$B$3:$B$1315, "&lt;=" &amp; GQ$1, DataRegularSeason20242025!$E$3:$E$1315, $A31)</f>
        <v>47</v>
      </c>
      <c r="GR31">
        <f>SUMIFS(DataRegularSeason20242025!$AA$3:$AA$1315,DataRegularSeason20242025!$B$3:$B$1315, "&lt;=" &amp; GR$1, DataRegularSeason20242025!$D$3:$D$1315, $A31)+SUMIFS(DataRegularSeason20242025!$AB$3:$AB$1315,DataRegularSeason20242025!$B$3:$B$1315, "&lt;=" &amp; GR$1, DataRegularSeason20242025!$E$3:$E$1315, $A31)</f>
        <v>47</v>
      </c>
      <c r="GS31">
        <f>SUMIFS(DataRegularSeason20242025!$AA$3:$AA$1315,DataRegularSeason20242025!$B$3:$B$1315, "&lt;=" &amp; GS$1, DataRegularSeason20242025!$D$3:$D$1315, $A31)+SUMIFS(DataRegularSeason20242025!$AB$3:$AB$1315,DataRegularSeason20242025!$B$3:$B$1315, "&lt;=" &amp; GS$1, DataRegularSeason20242025!$E$3:$E$1315, $A31)</f>
        <v>47</v>
      </c>
      <c r="GT31">
        <f>SUMIFS(DataRegularSeason20242025!$AA$3:$AA$1315,DataRegularSeason20242025!$B$3:$B$1315, "&lt;=" &amp; GT$1, DataRegularSeason20242025!$D$3:$D$1315, $A31)+SUMIFS(DataRegularSeason20242025!$AB$3:$AB$1315,DataRegularSeason20242025!$B$3:$B$1315, "&lt;=" &amp; GT$1, DataRegularSeason20242025!$E$3:$E$1315, $A31)</f>
        <v>47</v>
      </c>
      <c r="GU31">
        <f>SUMIFS(DataRegularSeason20242025!$AA$3:$AA$1315,DataRegularSeason20242025!$B$3:$B$1315, "&lt;=" &amp; GU$1, DataRegularSeason20242025!$D$3:$D$1315, $A31)+SUMIFS(DataRegularSeason20242025!$AB$3:$AB$1315,DataRegularSeason20242025!$B$3:$B$1315, "&lt;=" &amp; GU$1, DataRegularSeason20242025!$E$3:$E$1315, $A31)</f>
        <v>47</v>
      </c>
    </row>
    <row r="32" spans="1:203" x14ac:dyDescent="0.25">
      <c r="A32" t="s">
        <v>47</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2</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4</v>
      </c>
      <c r="S32">
        <f>SUMIFS(DataRegularSeason20242025!$AA$3:$AA$1315,DataRegularSeason20242025!$B$3:$B$1315, "&lt;=" &amp; S$1, DataRegularSeason20242025!$D$3:$D$1315, $A32)+SUMIFS(DataRegularSeason20242025!$AB$3:$AB$1315,DataRegularSeason20242025!$B$3:$B$1315, "&lt;=" &amp; S$1, DataRegularSeason20242025!$E$3:$E$1315, $A32)</f>
        <v>5</v>
      </c>
      <c r="T32">
        <f>SUMIFS(DataRegularSeason20242025!$AA$3:$AA$1315,DataRegularSeason20242025!$B$3:$B$1315, "&lt;=" &amp; T$1, DataRegularSeason20242025!$D$3:$D$1315, $A32)+SUMIFS(DataRegularSeason20242025!$AB$3:$AB$1315,DataRegularSeason20242025!$B$3:$B$1315, "&lt;=" &amp; T$1, DataRegularSeason20242025!$E$3:$E$1315, $A32)</f>
        <v>5</v>
      </c>
      <c r="U32">
        <f>SUMIFS(DataRegularSeason20242025!$AA$3:$AA$1315,DataRegularSeason20242025!$B$3:$B$1315, "&lt;=" &amp; U$1, DataRegularSeason20242025!$D$3:$D$1315, $A32)+SUMIFS(DataRegularSeason20242025!$AB$3:$AB$1315,DataRegularSeason20242025!$B$3:$B$1315, "&lt;=" &amp; U$1, DataRegularSeason20242025!$E$3:$E$1315, $A32)</f>
        <v>5</v>
      </c>
      <c r="V32">
        <f>SUMIFS(DataRegularSeason20242025!$AA$3:$AA$1315,DataRegularSeason20242025!$B$3:$B$1315, "&lt;=" &amp; V$1, DataRegularSeason20242025!$D$3:$D$1315, $A32)+SUMIFS(DataRegularSeason20242025!$AB$3:$AB$1315,DataRegularSeason20242025!$B$3:$B$1315, "&lt;=" &amp; V$1, DataRegularSeason20242025!$E$3:$E$1315, $A32)</f>
        <v>5</v>
      </c>
      <c r="W32">
        <f>SUMIFS(DataRegularSeason20242025!$AA$3:$AA$1315,DataRegularSeason20242025!$B$3:$B$1315, "&lt;=" &amp; W$1, DataRegularSeason20242025!$D$3:$D$1315, $A32)+SUMIFS(DataRegularSeason20242025!$AB$3:$AB$1315,DataRegularSeason20242025!$B$3:$B$1315, "&lt;=" &amp; W$1, DataRegularSeason20242025!$E$3:$E$1315, $A32)</f>
        <v>7</v>
      </c>
      <c r="X32">
        <f>SUMIFS(DataRegularSeason20242025!$AA$3:$AA$1315,DataRegularSeason20242025!$B$3:$B$1315, "&lt;=" &amp; X$1, DataRegularSeason20242025!$D$3:$D$1315, $A32)+SUMIFS(DataRegularSeason20242025!$AB$3:$AB$1315,DataRegularSeason20242025!$B$3:$B$1315, "&lt;=" &amp; X$1, DataRegularSeason20242025!$E$3:$E$1315, $A32)</f>
        <v>7</v>
      </c>
      <c r="Y32">
        <f>SUMIFS(DataRegularSeason20242025!$AA$3:$AA$1315,DataRegularSeason20242025!$B$3:$B$1315, "&lt;=" &amp; Y$1, DataRegularSeason20242025!$D$3:$D$1315, $A32)+SUMIFS(DataRegularSeason20242025!$AB$3:$AB$1315,DataRegularSeason20242025!$B$3:$B$1315, "&lt;=" &amp; Y$1, DataRegularSeason20242025!$E$3:$E$1315, $A32)</f>
        <v>7</v>
      </c>
      <c r="Z32">
        <f>SUMIFS(DataRegularSeason20242025!$AA$3:$AA$1315,DataRegularSeason20242025!$B$3:$B$1315, "&lt;=" &amp; Z$1, DataRegularSeason20242025!$D$3:$D$1315, $A32)+SUMIFS(DataRegularSeason20242025!$AB$3:$AB$1315,DataRegularSeason20242025!$B$3:$B$1315, "&lt;=" &amp; Z$1, DataRegularSeason20242025!$E$3:$E$1315, $A32)</f>
        <v>7</v>
      </c>
      <c r="AA32">
        <f>SUMIFS(DataRegularSeason20242025!$AA$3:$AA$1315,DataRegularSeason20242025!$B$3:$B$1315, "&lt;=" &amp; AA$1, DataRegularSeason20242025!$D$3:$D$1315, $A32)+SUMIFS(DataRegularSeason20242025!$AB$3:$AB$1315,DataRegularSeason20242025!$B$3:$B$1315, "&lt;=" &amp; AA$1, DataRegularSeason20242025!$E$3:$E$1315, $A32)</f>
        <v>7</v>
      </c>
      <c r="AB32">
        <f>SUMIFS(DataRegularSeason20242025!$AA$3:$AA$1315,DataRegularSeason20242025!$B$3:$B$1315, "&lt;=" &amp; AB$1, DataRegularSeason20242025!$D$3:$D$1315, $A32)+SUMIFS(DataRegularSeason20242025!$AB$3:$AB$1315,DataRegularSeason20242025!$B$3:$B$1315, "&lt;=" &amp; AB$1, DataRegularSeason20242025!$E$3:$E$1315, $A32)</f>
        <v>7</v>
      </c>
      <c r="AC32">
        <f>SUMIFS(DataRegularSeason20242025!$AA$3:$AA$1315,DataRegularSeason20242025!$B$3:$B$1315, "&lt;=" &amp; AC$1, DataRegularSeason20242025!$D$3:$D$1315, $A32)+SUMIFS(DataRegularSeason20242025!$AB$3:$AB$1315,DataRegularSeason20242025!$B$3:$B$1315, "&lt;=" &amp; AC$1, DataRegularSeason20242025!$E$3:$E$1315, $A32)</f>
        <v>7</v>
      </c>
      <c r="AD32">
        <f>SUMIFS(DataRegularSeason20242025!$AA$3:$AA$1315,DataRegularSeason20242025!$B$3:$B$1315, "&lt;=" &amp; AD$1, DataRegularSeason20242025!$D$3:$D$1315, $A32)+SUMIFS(DataRegularSeason20242025!$AB$3:$AB$1315,DataRegularSeason20242025!$B$3:$B$1315, "&lt;=" &amp; AD$1, DataRegularSeason20242025!$E$3:$E$1315, $A32)</f>
        <v>9</v>
      </c>
      <c r="AE32">
        <f>SUMIFS(DataRegularSeason20242025!$AA$3:$AA$1315,DataRegularSeason20242025!$B$3:$B$1315, "&lt;=" &amp; AE$1, DataRegularSeason20242025!$D$3:$D$1315, $A32)+SUMIFS(DataRegularSeason20242025!$AB$3:$AB$1315,DataRegularSeason20242025!$B$3:$B$1315, "&lt;=" &amp; AE$1, DataRegularSeason20242025!$E$3:$E$1315, $A32)</f>
        <v>9</v>
      </c>
      <c r="AF32">
        <f>SUMIFS(DataRegularSeason20242025!$AA$3:$AA$1315,DataRegularSeason20242025!$B$3:$B$1315, "&lt;=" &amp; AF$1, DataRegularSeason20242025!$D$3:$D$1315, $A32)+SUMIFS(DataRegularSeason20242025!$AB$3:$AB$1315,DataRegularSeason20242025!$B$3:$B$1315, "&lt;=" &amp; AF$1, DataRegularSeason20242025!$E$3:$E$1315, $A32)</f>
        <v>10</v>
      </c>
      <c r="AG32">
        <f>SUMIFS(DataRegularSeason20242025!$AA$3:$AA$1315,DataRegularSeason20242025!$B$3:$B$1315, "&lt;=" &amp; AG$1, DataRegularSeason20242025!$D$3:$D$1315, $A32)+SUMIFS(DataRegularSeason20242025!$AB$3:$AB$1315,DataRegularSeason20242025!$B$3:$B$1315, "&lt;=" &amp; AG$1, DataRegularSeason20242025!$E$3:$E$1315, $A32)</f>
        <v>10</v>
      </c>
      <c r="AH32">
        <f>SUMIFS(DataRegularSeason20242025!$AA$3:$AA$1315,DataRegularSeason20242025!$B$3:$B$1315, "&lt;=" &amp; AH$1, DataRegularSeason20242025!$D$3:$D$1315, $A32)+SUMIFS(DataRegularSeason20242025!$AB$3:$AB$1315,DataRegularSeason20242025!$B$3:$B$1315, "&lt;=" &amp; AH$1, DataRegularSeason20242025!$E$3:$E$1315, $A32)</f>
        <v>10</v>
      </c>
      <c r="AI32">
        <f>SUMIFS(DataRegularSeason20242025!$AA$3:$AA$1315,DataRegularSeason20242025!$B$3:$B$1315, "&lt;=" &amp; AI$1, DataRegularSeason20242025!$D$3:$D$1315, $A32)+SUMIFS(DataRegularSeason20242025!$AB$3:$AB$1315,DataRegularSeason20242025!$B$3:$B$1315, "&lt;=" &amp; AI$1, DataRegularSeason20242025!$E$3:$E$1315, $A32)</f>
        <v>10</v>
      </c>
      <c r="AJ32">
        <f>SUMIFS(DataRegularSeason20242025!$AA$3:$AA$1315,DataRegularSeason20242025!$B$3:$B$1315, "&lt;=" &amp; AJ$1, DataRegularSeason20242025!$D$3:$D$1315, $A32)+SUMIFS(DataRegularSeason20242025!$AB$3:$AB$1315,DataRegularSeason20242025!$B$3:$B$1315, "&lt;=" &amp; AJ$1, DataRegularSeason20242025!$E$3:$E$1315, $A32)</f>
        <v>10</v>
      </c>
      <c r="AK32">
        <f>SUMIFS(DataRegularSeason20242025!$AA$3:$AA$1315,DataRegularSeason20242025!$B$3:$B$1315, "&lt;=" &amp; AK$1, DataRegularSeason20242025!$D$3:$D$1315, $A32)+SUMIFS(DataRegularSeason20242025!$AB$3:$AB$1315,DataRegularSeason20242025!$B$3:$B$1315, "&lt;=" &amp; AK$1, DataRegularSeason20242025!$E$3:$E$1315, $A32)</f>
        <v>10</v>
      </c>
      <c r="AL32">
        <f>SUMIFS(DataRegularSeason20242025!$AA$3:$AA$1315,DataRegularSeason20242025!$B$3:$B$1315, "&lt;=" &amp; AL$1, DataRegularSeason20242025!$D$3:$D$1315, $A32)+SUMIFS(DataRegularSeason20242025!$AB$3:$AB$1315,DataRegularSeason20242025!$B$3:$B$1315, "&lt;=" &amp; AL$1, DataRegularSeason20242025!$E$3:$E$1315, $A32)</f>
        <v>10</v>
      </c>
      <c r="AM32">
        <f>SUMIFS(DataRegularSeason20242025!$AA$3:$AA$1315,DataRegularSeason20242025!$B$3:$B$1315, "&lt;=" &amp; AM$1, DataRegularSeason20242025!$D$3:$D$1315, $A32)+SUMIFS(DataRegularSeason20242025!$AB$3:$AB$1315,DataRegularSeason20242025!$B$3:$B$1315, "&lt;=" &amp; AM$1, DataRegularSeason20242025!$E$3:$E$1315, $A32)</f>
        <v>10</v>
      </c>
      <c r="AN32">
        <f>SUMIFS(DataRegularSeason20242025!$AA$3:$AA$1315,DataRegularSeason20242025!$B$3:$B$1315, "&lt;=" &amp; AN$1, DataRegularSeason20242025!$D$3:$D$1315, $A32)+SUMIFS(DataRegularSeason20242025!$AB$3:$AB$1315,DataRegularSeason20242025!$B$3:$B$1315, "&lt;=" &amp; AN$1, DataRegularSeason20242025!$E$3:$E$1315, $A32)</f>
        <v>10</v>
      </c>
      <c r="AO32">
        <f>SUMIFS(DataRegularSeason20242025!$AA$3:$AA$1315,DataRegularSeason20242025!$B$3:$B$1315, "&lt;=" &amp; AO$1, DataRegularSeason20242025!$D$3:$D$1315, $A32)+SUMIFS(DataRegularSeason20242025!$AB$3:$AB$1315,DataRegularSeason20242025!$B$3:$B$1315, "&lt;=" &amp; AO$1, DataRegularSeason20242025!$E$3:$E$1315, $A32)</f>
        <v>10</v>
      </c>
      <c r="AP32">
        <f>SUMIFS(DataRegularSeason20242025!$AA$3:$AA$1315,DataRegularSeason20242025!$B$3:$B$1315, "&lt;=" &amp; AP$1, DataRegularSeason20242025!$D$3:$D$1315, $A32)+SUMIFS(DataRegularSeason20242025!$AB$3:$AB$1315,DataRegularSeason20242025!$B$3:$B$1315, "&lt;=" &amp; AP$1, DataRegularSeason20242025!$E$3:$E$1315, $A32)</f>
        <v>12</v>
      </c>
      <c r="AQ32">
        <f>SUMIFS(DataRegularSeason20242025!$AA$3:$AA$1315,DataRegularSeason20242025!$B$3:$B$1315, "&lt;=" &amp; AQ$1, DataRegularSeason20242025!$D$3:$D$1315, $A32)+SUMIFS(DataRegularSeason20242025!$AB$3:$AB$1315,DataRegularSeason20242025!$B$3:$B$1315, "&lt;=" &amp; AQ$1, DataRegularSeason20242025!$E$3:$E$1315, $A32)</f>
        <v>12</v>
      </c>
      <c r="AR32">
        <f>SUMIFS(DataRegularSeason20242025!$AA$3:$AA$1315,DataRegularSeason20242025!$B$3:$B$1315, "&lt;=" &amp; AR$1, DataRegularSeason20242025!$D$3:$D$1315, $A32)+SUMIFS(DataRegularSeason20242025!$AB$3:$AB$1315,DataRegularSeason20242025!$B$3:$B$1315, "&lt;=" &amp; AR$1, DataRegularSeason20242025!$E$3:$E$1315, $A32)</f>
        <v>12</v>
      </c>
      <c r="AS32">
        <f>SUMIFS(DataRegularSeason20242025!$AA$3:$AA$1315,DataRegularSeason20242025!$B$3:$B$1315, "&lt;=" &amp; AS$1, DataRegularSeason20242025!$D$3:$D$1315, $A32)+SUMIFS(DataRegularSeason20242025!$AB$3:$AB$1315,DataRegularSeason20242025!$B$3:$B$1315, "&lt;=" &amp; AS$1, DataRegularSeason20242025!$E$3:$E$1315, $A32)</f>
        <v>12</v>
      </c>
      <c r="AT32">
        <f>SUMIFS(DataRegularSeason20242025!$AA$3:$AA$1315,DataRegularSeason20242025!$B$3:$B$1315, "&lt;=" &amp; AT$1, DataRegularSeason20242025!$D$3:$D$1315, $A32)+SUMIFS(DataRegularSeason20242025!$AB$3:$AB$1315,DataRegularSeason20242025!$B$3:$B$1315, "&lt;=" &amp; AT$1, DataRegularSeason20242025!$E$3:$E$1315, $A32)</f>
        <v>12</v>
      </c>
      <c r="AU32">
        <f>SUMIFS(DataRegularSeason20242025!$AA$3:$AA$1315,DataRegularSeason20242025!$B$3:$B$1315, "&lt;=" &amp; AU$1, DataRegularSeason20242025!$D$3:$D$1315, $A32)+SUMIFS(DataRegularSeason20242025!$AB$3:$AB$1315,DataRegularSeason20242025!$B$3:$B$1315, "&lt;=" &amp; AU$1, DataRegularSeason20242025!$E$3:$E$1315, $A32)</f>
        <v>14</v>
      </c>
      <c r="AV32">
        <f>SUMIFS(DataRegularSeason20242025!$AA$3:$AA$1315,DataRegularSeason20242025!$B$3:$B$1315, "&lt;=" &amp; AV$1, DataRegularSeason20242025!$D$3:$D$1315, $A32)+SUMIFS(DataRegularSeason20242025!$AB$3:$AB$1315,DataRegularSeason20242025!$B$3:$B$1315, "&lt;=" &amp; AV$1, DataRegularSeason20242025!$E$3:$E$1315, $A32)</f>
        <v>14</v>
      </c>
      <c r="AW32">
        <f>SUMIFS(DataRegularSeason20242025!$AA$3:$AA$1315,DataRegularSeason20242025!$B$3:$B$1315, "&lt;=" &amp; AW$1, DataRegularSeason20242025!$D$3:$D$1315, $A32)+SUMIFS(DataRegularSeason20242025!$AB$3:$AB$1315,DataRegularSeason20242025!$B$3:$B$1315, "&lt;=" &amp; AW$1, DataRegularSeason20242025!$E$3:$E$1315, $A32)</f>
        <v>14</v>
      </c>
      <c r="AX32">
        <f>SUMIFS(DataRegularSeason20242025!$AA$3:$AA$1315,DataRegularSeason20242025!$B$3:$B$1315, "&lt;=" &amp; AX$1, DataRegularSeason20242025!$D$3:$D$1315, $A32)+SUMIFS(DataRegularSeason20242025!$AB$3:$AB$1315,DataRegularSeason20242025!$B$3:$B$1315, "&lt;=" &amp; AX$1, DataRegularSeason20242025!$E$3:$E$1315, $A32)</f>
        <v>16</v>
      </c>
      <c r="AY32">
        <f>SUMIFS(DataRegularSeason20242025!$AA$3:$AA$1315,DataRegularSeason20242025!$B$3:$B$1315, "&lt;=" &amp; AY$1, DataRegularSeason20242025!$D$3:$D$1315, $A32)+SUMIFS(DataRegularSeason20242025!$AB$3:$AB$1315,DataRegularSeason20242025!$B$3:$B$1315, "&lt;=" &amp; AY$1, DataRegularSeason20242025!$E$3:$E$1315, $A32)</f>
        <v>18</v>
      </c>
      <c r="AZ32">
        <f>SUMIFS(DataRegularSeason20242025!$AA$3:$AA$1315,DataRegularSeason20242025!$B$3:$B$1315, "&lt;=" &amp; AZ$1, DataRegularSeason20242025!$D$3:$D$1315, $A32)+SUMIFS(DataRegularSeason20242025!$AB$3:$AB$1315,DataRegularSeason20242025!$B$3:$B$1315, "&lt;=" &amp; AZ$1, DataRegularSeason20242025!$E$3:$E$1315, $A32)</f>
        <v>18</v>
      </c>
      <c r="BA32">
        <f>SUMIFS(DataRegularSeason20242025!$AA$3:$AA$1315,DataRegularSeason20242025!$B$3:$B$1315, "&lt;=" &amp; BA$1, DataRegularSeason20242025!$D$3:$D$1315, $A32)+SUMIFS(DataRegularSeason20242025!$AB$3:$AB$1315,DataRegularSeason20242025!$B$3:$B$1315, "&lt;=" &amp; BA$1, DataRegularSeason20242025!$E$3:$E$1315, $A32)</f>
        <v>18</v>
      </c>
      <c r="BB32">
        <f>SUMIFS(DataRegularSeason20242025!$AA$3:$AA$1315,DataRegularSeason20242025!$B$3:$B$1315, "&lt;=" &amp; BB$1, DataRegularSeason20242025!$D$3:$D$1315, $A32)+SUMIFS(DataRegularSeason20242025!$AB$3:$AB$1315,DataRegularSeason20242025!$B$3:$B$1315, "&lt;=" &amp; BB$1, DataRegularSeason20242025!$E$3:$E$1315, $A32)</f>
        <v>19</v>
      </c>
      <c r="BC32">
        <f>SUMIFS(DataRegularSeason20242025!$AA$3:$AA$1315,DataRegularSeason20242025!$B$3:$B$1315, "&lt;=" &amp; BC$1, DataRegularSeason20242025!$D$3:$D$1315, $A32)+SUMIFS(DataRegularSeason20242025!$AB$3:$AB$1315,DataRegularSeason20242025!$B$3:$B$1315, "&lt;=" &amp; BC$1, DataRegularSeason20242025!$E$3:$E$1315, $A32)</f>
        <v>19</v>
      </c>
      <c r="BD32">
        <f>SUMIFS(DataRegularSeason20242025!$AA$3:$AA$1315,DataRegularSeason20242025!$B$3:$B$1315, "&lt;=" &amp; BD$1, DataRegularSeason20242025!$D$3:$D$1315, $A32)+SUMIFS(DataRegularSeason20242025!$AB$3:$AB$1315,DataRegularSeason20242025!$B$3:$B$1315, "&lt;=" &amp; BD$1, DataRegularSeason20242025!$E$3:$E$1315, $A32)</f>
        <v>19</v>
      </c>
      <c r="BE32">
        <f>SUMIFS(DataRegularSeason20242025!$AA$3:$AA$1315,DataRegularSeason20242025!$B$3:$B$1315, "&lt;=" &amp; BE$1, DataRegularSeason20242025!$D$3:$D$1315, $A32)+SUMIFS(DataRegularSeason20242025!$AB$3:$AB$1315,DataRegularSeason20242025!$B$3:$B$1315, "&lt;=" &amp; BE$1, DataRegularSeason20242025!$E$3:$E$1315, $A32)</f>
        <v>19</v>
      </c>
      <c r="BF32">
        <f>SUMIFS(DataRegularSeason20242025!$AA$3:$AA$1315,DataRegularSeason20242025!$B$3:$B$1315, "&lt;=" &amp; BF$1, DataRegularSeason20242025!$D$3:$D$1315, $A32)+SUMIFS(DataRegularSeason20242025!$AB$3:$AB$1315,DataRegularSeason20242025!$B$3:$B$1315, "&lt;=" &amp; BF$1, DataRegularSeason20242025!$E$3:$E$1315, $A32)</f>
        <v>19</v>
      </c>
      <c r="BG32">
        <f>SUMIFS(DataRegularSeason20242025!$AA$3:$AA$1315,DataRegularSeason20242025!$B$3:$B$1315, "&lt;=" &amp; BG$1, DataRegularSeason20242025!$D$3:$D$1315, $A32)+SUMIFS(DataRegularSeason20242025!$AB$3:$AB$1315,DataRegularSeason20242025!$B$3:$B$1315, "&lt;=" &amp; BG$1, DataRegularSeason20242025!$E$3:$E$1315, $A32)</f>
        <v>21</v>
      </c>
      <c r="BH32">
        <f>SUMIFS(DataRegularSeason20242025!$AA$3:$AA$1315,DataRegularSeason20242025!$B$3:$B$1315, "&lt;=" &amp; BH$1, DataRegularSeason20242025!$D$3:$D$1315, $A32)+SUMIFS(DataRegularSeason20242025!$AB$3:$AB$1315,DataRegularSeason20242025!$B$3:$B$1315, "&lt;=" &amp; BH$1, DataRegularSeason20242025!$E$3:$E$1315, $A32)</f>
        <v>21</v>
      </c>
      <c r="BI32">
        <f>SUMIFS(DataRegularSeason20242025!$AA$3:$AA$1315,DataRegularSeason20242025!$B$3:$B$1315, "&lt;=" &amp; BI$1, DataRegularSeason20242025!$D$3:$D$1315, $A32)+SUMIFS(DataRegularSeason20242025!$AB$3:$AB$1315,DataRegularSeason20242025!$B$3:$B$1315, "&lt;=" &amp; BI$1, DataRegularSeason20242025!$E$3:$E$1315, $A32)</f>
        <v>21</v>
      </c>
      <c r="BJ32">
        <f>SUMIFS(DataRegularSeason20242025!$AA$3:$AA$1315,DataRegularSeason20242025!$B$3:$B$1315, "&lt;=" &amp; BJ$1, DataRegularSeason20242025!$D$3:$D$1315, $A32)+SUMIFS(DataRegularSeason20242025!$AB$3:$AB$1315,DataRegularSeason20242025!$B$3:$B$1315, "&lt;=" &amp; BJ$1, DataRegularSeason20242025!$E$3:$E$1315, $A32)</f>
        <v>21</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23</v>
      </c>
      <c r="BN32">
        <f>SUMIFS(DataRegularSeason20242025!$AA$3:$AA$1315,DataRegularSeason20242025!$B$3:$B$1315, "&lt;=" &amp; BN$1, DataRegularSeason20242025!$D$3:$D$1315, $A32)+SUMIFS(DataRegularSeason20242025!$AB$3:$AB$1315,DataRegularSeason20242025!$B$3:$B$1315, "&lt;=" &amp; BN$1, DataRegularSeason20242025!$E$3:$E$1315, $A32)</f>
        <v>23</v>
      </c>
      <c r="BO32">
        <f>SUMIFS(DataRegularSeason20242025!$AA$3:$AA$1315,DataRegularSeason20242025!$B$3:$B$1315, "&lt;=" &amp; BO$1, DataRegularSeason20242025!$D$3:$D$1315, $A32)+SUMIFS(DataRegularSeason20242025!$AB$3:$AB$1315,DataRegularSeason20242025!$B$3:$B$1315, "&lt;=" &amp; BO$1, DataRegularSeason20242025!$E$3:$E$1315, $A32)</f>
        <v>23</v>
      </c>
      <c r="BP32">
        <f>SUMIFS(DataRegularSeason20242025!$AA$3:$AA$1315,DataRegularSeason20242025!$B$3:$B$1315, "&lt;=" &amp; BP$1, DataRegularSeason20242025!$D$3:$D$1315, $A32)+SUMIFS(DataRegularSeason20242025!$AB$3:$AB$1315,DataRegularSeason20242025!$B$3:$B$1315, "&lt;=" &amp; BP$1, DataRegularSeason20242025!$E$3:$E$1315, $A32)</f>
        <v>23</v>
      </c>
      <c r="BQ32">
        <f>SUMIFS(DataRegularSeason20242025!$AA$3:$AA$1315,DataRegularSeason20242025!$B$3:$B$1315, "&lt;=" &amp; BQ$1, DataRegularSeason20242025!$D$3:$D$1315, $A32)+SUMIFS(DataRegularSeason20242025!$AB$3:$AB$1315,DataRegularSeason20242025!$B$3:$B$1315, "&lt;=" &amp; BQ$1, DataRegularSeason20242025!$E$3:$E$1315, $A32)</f>
        <v>23</v>
      </c>
      <c r="BR32">
        <f>SUMIFS(DataRegularSeason20242025!$AA$3:$AA$1315,DataRegularSeason20242025!$B$3:$B$1315, "&lt;=" &amp; BR$1, DataRegularSeason20242025!$D$3:$D$1315, $A32)+SUMIFS(DataRegularSeason20242025!$AB$3:$AB$1315,DataRegularSeason20242025!$B$3:$B$1315, "&lt;=" &amp; BR$1, DataRegularSeason20242025!$E$3:$E$1315, $A32)</f>
        <v>23</v>
      </c>
      <c r="BS32">
        <f>SUMIFS(DataRegularSeason20242025!$AA$3:$AA$1315,DataRegularSeason20242025!$B$3:$B$1315, "&lt;=" &amp; BS$1, DataRegularSeason20242025!$D$3:$D$1315, $A32)+SUMIFS(DataRegularSeason20242025!$AB$3:$AB$1315,DataRegularSeason20242025!$B$3:$B$1315, "&lt;=" &amp; BS$1, DataRegularSeason20242025!$E$3:$E$1315, $A32)</f>
        <v>24</v>
      </c>
      <c r="BT32">
        <f>SUMIFS(DataRegularSeason20242025!$AA$3:$AA$1315,DataRegularSeason20242025!$B$3:$B$1315, "&lt;=" &amp; BT$1, DataRegularSeason20242025!$D$3:$D$1315, $A32)+SUMIFS(DataRegularSeason20242025!$AB$3:$AB$1315,DataRegularSeason20242025!$B$3:$B$1315, "&lt;=" &amp; BT$1, DataRegularSeason20242025!$E$3:$E$1315, $A32)</f>
        <v>24</v>
      </c>
      <c r="BU32">
        <f>SUMIFS(DataRegularSeason20242025!$AA$3:$AA$1315,DataRegularSeason20242025!$B$3:$B$1315, "&lt;=" &amp; BU$1, DataRegularSeason20242025!$D$3:$D$1315, $A32)+SUMIFS(DataRegularSeason20242025!$AB$3:$AB$1315,DataRegularSeason20242025!$B$3:$B$1315, "&lt;=" &amp; BU$1, DataRegularSeason20242025!$E$3:$E$1315, $A32)</f>
        <v>24</v>
      </c>
      <c r="BV32">
        <f>SUMIFS(DataRegularSeason20242025!$AA$3:$AA$1315,DataRegularSeason20242025!$B$3:$B$1315, "&lt;=" &amp; BV$1, DataRegularSeason20242025!$D$3:$D$1315, $A32)+SUMIFS(DataRegularSeason20242025!$AB$3:$AB$1315,DataRegularSeason20242025!$B$3:$B$1315, "&lt;=" &amp; BV$1, DataRegularSeason20242025!$E$3:$E$1315, $A32)</f>
        <v>24</v>
      </c>
      <c r="BW32">
        <f>SUMIFS(DataRegularSeason20242025!$AA$3:$AA$1315,DataRegularSeason20242025!$B$3:$B$1315, "&lt;=" &amp; BW$1, DataRegularSeason20242025!$D$3:$D$1315, $A32)+SUMIFS(DataRegularSeason20242025!$AB$3:$AB$1315,DataRegularSeason20242025!$B$3:$B$1315, "&lt;=" &amp; BW$1, DataRegularSeason20242025!$E$3:$E$1315, $A32)</f>
        <v>24</v>
      </c>
      <c r="BX32">
        <f>SUMIFS(DataRegularSeason20242025!$AA$3:$AA$1315,DataRegularSeason20242025!$B$3:$B$1315, "&lt;=" &amp; BX$1, DataRegularSeason20242025!$D$3:$D$1315, $A32)+SUMIFS(DataRegularSeason20242025!$AB$3:$AB$1315,DataRegularSeason20242025!$B$3:$B$1315, "&lt;=" &amp; BX$1, DataRegularSeason20242025!$E$3:$E$1315, $A32)</f>
        <v>26</v>
      </c>
      <c r="BY32">
        <f>SUMIFS(DataRegularSeason20242025!$AA$3:$AA$1315,DataRegularSeason20242025!$B$3:$B$1315, "&lt;=" &amp; BY$1, DataRegularSeason20242025!$D$3:$D$1315, $A32)+SUMIFS(DataRegularSeason20242025!$AB$3:$AB$1315,DataRegularSeason20242025!$B$3:$B$1315, "&lt;=" &amp; BY$1, DataRegularSeason20242025!$E$3:$E$1315, $A32)</f>
        <v>26</v>
      </c>
      <c r="BZ32">
        <f>SUMIFS(DataRegularSeason20242025!$AA$3:$AA$1315,DataRegularSeason20242025!$B$3:$B$1315, "&lt;=" &amp; BZ$1, DataRegularSeason20242025!$D$3:$D$1315, $A32)+SUMIFS(DataRegularSeason20242025!$AB$3:$AB$1315,DataRegularSeason20242025!$B$3:$B$1315, "&lt;=" &amp; BZ$1, DataRegularSeason20242025!$E$3:$E$1315, $A32)</f>
        <v>26</v>
      </c>
      <c r="CA32">
        <f>SUMIFS(DataRegularSeason20242025!$AA$3:$AA$1315,DataRegularSeason20242025!$B$3:$B$1315, "&lt;=" &amp; CA$1, DataRegularSeason20242025!$D$3:$D$1315, $A32)+SUMIFS(DataRegularSeason20242025!$AB$3:$AB$1315,DataRegularSeason20242025!$B$3:$B$1315, "&lt;=" &amp; CA$1, DataRegularSeason20242025!$E$3:$E$1315, $A32)</f>
        <v>26</v>
      </c>
      <c r="CB32">
        <f>SUMIFS(DataRegularSeason20242025!$AA$3:$AA$1315,DataRegularSeason20242025!$B$3:$B$1315, "&lt;=" &amp; CB$1, DataRegularSeason20242025!$D$3:$D$1315, $A32)+SUMIFS(DataRegularSeason20242025!$AB$3:$AB$1315,DataRegularSeason20242025!$B$3:$B$1315, "&lt;=" &amp; CB$1, DataRegularSeason20242025!$E$3:$E$1315, $A32)</f>
        <v>28</v>
      </c>
      <c r="CC32">
        <f>SUMIFS(DataRegularSeason20242025!$AA$3:$AA$1315,DataRegularSeason20242025!$B$3:$B$1315, "&lt;=" &amp; CC$1, DataRegularSeason20242025!$D$3:$D$1315, $A32)+SUMIFS(DataRegularSeason20242025!$AB$3:$AB$1315,DataRegularSeason20242025!$B$3:$B$1315, "&lt;=" &amp; CC$1, DataRegularSeason20242025!$E$3:$E$1315, $A32)</f>
        <v>28</v>
      </c>
      <c r="CD32">
        <f>SUMIFS(DataRegularSeason20242025!$AA$3:$AA$1315,DataRegularSeason20242025!$B$3:$B$1315, "&lt;=" &amp; CD$1, DataRegularSeason20242025!$D$3:$D$1315, $A32)+SUMIFS(DataRegularSeason20242025!$AB$3:$AB$1315,DataRegularSeason20242025!$B$3:$B$1315, "&lt;=" &amp; CD$1, DataRegularSeason20242025!$E$3:$E$1315, $A32)</f>
        <v>28</v>
      </c>
      <c r="CE32">
        <f>SUMIFS(DataRegularSeason20242025!$AA$3:$AA$1315,DataRegularSeason20242025!$B$3:$B$1315, "&lt;=" &amp; CE$1, DataRegularSeason20242025!$D$3:$D$1315, $A32)+SUMIFS(DataRegularSeason20242025!$AB$3:$AB$1315,DataRegularSeason20242025!$B$3:$B$1315, "&lt;=" &amp; CE$1, DataRegularSeason20242025!$E$3:$E$1315, $A32)</f>
        <v>28</v>
      </c>
      <c r="CF32">
        <f>SUMIFS(DataRegularSeason20242025!$AA$3:$AA$1315,DataRegularSeason20242025!$B$3:$B$1315, "&lt;=" &amp; CF$1, DataRegularSeason20242025!$D$3:$D$1315, $A32)+SUMIFS(DataRegularSeason20242025!$AB$3:$AB$1315,DataRegularSeason20242025!$B$3:$B$1315, "&lt;=" &amp; CF$1, DataRegularSeason20242025!$E$3:$E$1315, $A32)</f>
        <v>30</v>
      </c>
      <c r="CG32">
        <f>SUMIFS(DataRegularSeason20242025!$AA$3:$AA$1315,DataRegularSeason20242025!$B$3:$B$1315, "&lt;=" &amp; CG$1, DataRegularSeason20242025!$D$3:$D$1315, $A32)+SUMIFS(DataRegularSeason20242025!$AB$3:$AB$1315,DataRegularSeason20242025!$B$3:$B$1315, "&lt;=" &amp; CG$1, DataRegularSeason20242025!$E$3:$E$1315, $A32)</f>
        <v>30</v>
      </c>
      <c r="CH32">
        <f>SUMIFS(DataRegularSeason20242025!$AA$3:$AA$1315,DataRegularSeason20242025!$B$3:$B$1315, "&lt;=" &amp; CH$1, DataRegularSeason20242025!$D$3:$D$1315, $A32)+SUMIFS(DataRegularSeason20242025!$AB$3:$AB$1315,DataRegularSeason20242025!$B$3:$B$1315, "&lt;=" &amp; CH$1, DataRegularSeason20242025!$E$3:$E$1315, $A32)</f>
        <v>30</v>
      </c>
      <c r="CI32">
        <f>SUMIFS(DataRegularSeason20242025!$AA$3:$AA$1315,DataRegularSeason20242025!$B$3:$B$1315, "&lt;=" &amp; CI$1, DataRegularSeason20242025!$D$3:$D$1315, $A32)+SUMIFS(DataRegularSeason20242025!$AB$3:$AB$1315,DataRegularSeason20242025!$B$3:$B$1315, "&lt;=" &amp; CI$1, DataRegularSeason20242025!$E$3:$E$1315, $A32)</f>
        <v>30</v>
      </c>
      <c r="CJ32">
        <f>SUMIFS(DataRegularSeason20242025!$AA$3:$AA$1315,DataRegularSeason20242025!$B$3:$B$1315, "&lt;=" &amp; CJ$1, DataRegularSeason20242025!$D$3:$D$1315, $A32)+SUMIFS(DataRegularSeason20242025!$AB$3:$AB$1315,DataRegularSeason20242025!$B$3:$B$1315, "&lt;=" &amp; CJ$1, DataRegularSeason20242025!$E$3:$E$1315, $A32)</f>
        <v>30</v>
      </c>
      <c r="CK32">
        <f>SUMIFS(DataRegularSeason20242025!$AA$3:$AA$1315,DataRegularSeason20242025!$B$3:$B$1315, "&lt;=" &amp; CK$1, DataRegularSeason20242025!$D$3:$D$1315, $A32)+SUMIFS(DataRegularSeason20242025!$AB$3:$AB$1315,DataRegularSeason20242025!$B$3:$B$1315, "&lt;=" &amp; CK$1, DataRegularSeason20242025!$E$3:$E$1315, $A32)</f>
        <v>30</v>
      </c>
      <c r="CL32">
        <f>SUMIFS(DataRegularSeason20242025!$AA$3:$AA$1315,DataRegularSeason20242025!$B$3:$B$1315, "&lt;=" &amp; CL$1, DataRegularSeason20242025!$D$3:$D$1315, $A32)+SUMIFS(DataRegularSeason20242025!$AB$3:$AB$1315,DataRegularSeason20242025!$B$3:$B$1315, "&lt;=" &amp; CL$1, DataRegularSeason20242025!$E$3:$E$1315, $A32)</f>
        <v>30</v>
      </c>
      <c r="CM32">
        <f>SUMIFS(DataRegularSeason20242025!$AA$3:$AA$1315,DataRegularSeason20242025!$B$3:$B$1315, "&lt;=" &amp; CM$1, DataRegularSeason20242025!$D$3:$D$1315, $A32)+SUMIFS(DataRegularSeason20242025!$AB$3:$AB$1315,DataRegularSeason20242025!$B$3:$B$1315, "&lt;=" &amp; CM$1, DataRegularSeason20242025!$E$3:$E$1315, $A32)</f>
        <v>32</v>
      </c>
      <c r="CN32">
        <f>SUMIFS(DataRegularSeason20242025!$AA$3:$AA$1315,DataRegularSeason20242025!$B$3:$B$1315, "&lt;=" &amp; CN$1, DataRegularSeason20242025!$D$3:$D$1315, $A32)+SUMIFS(DataRegularSeason20242025!$AB$3:$AB$1315,DataRegularSeason20242025!$B$3:$B$1315, "&lt;=" &amp; CN$1, DataRegularSeason20242025!$E$3:$E$1315, $A32)</f>
        <v>32</v>
      </c>
      <c r="CO32">
        <f>SUMIFS(DataRegularSeason20242025!$AA$3:$AA$1315,DataRegularSeason20242025!$B$3:$B$1315, "&lt;=" &amp; CO$1, DataRegularSeason20242025!$D$3:$D$1315, $A32)+SUMIFS(DataRegularSeason20242025!$AB$3:$AB$1315,DataRegularSeason20242025!$B$3:$B$1315, "&lt;=" &amp; CO$1, DataRegularSeason20242025!$E$3:$E$1315, $A32)</f>
        <v>34</v>
      </c>
      <c r="CP32">
        <f>SUMIFS(DataRegularSeason20242025!$AA$3:$AA$1315,DataRegularSeason20242025!$B$3:$B$1315, "&lt;=" &amp; CP$1, DataRegularSeason20242025!$D$3:$D$1315, $A32)+SUMIFS(DataRegularSeason20242025!$AB$3:$AB$1315,DataRegularSeason20242025!$B$3:$B$1315, "&lt;=" &amp; CP$1, DataRegularSeason20242025!$E$3:$E$1315, $A32)</f>
        <v>34</v>
      </c>
      <c r="CQ32">
        <f>SUMIFS(DataRegularSeason20242025!$AA$3:$AA$1315,DataRegularSeason20242025!$B$3:$B$1315, "&lt;=" &amp; CQ$1, DataRegularSeason20242025!$D$3:$D$1315, $A32)+SUMIFS(DataRegularSeason20242025!$AB$3:$AB$1315,DataRegularSeason20242025!$B$3:$B$1315, "&lt;=" &amp; CQ$1, DataRegularSeason20242025!$E$3:$E$1315, $A32)</f>
        <v>36</v>
      </c>
      <c r="CR32">
        <f>SUMIFS(DataRegularSeason20242025!$AA$3:$AA$1315,DataRegularSeason20242025!$B$3:$B$1315, "&lt;=" &amp; CR$1, DataRegularSeason20242025!$D$3:$D$1315, $A32)+SUMIFS(DataRegularSeason20242025!$AB$3:$AB$1315,DataRegularSeason20242025!$B$3:$B$1315, "&lt;=" &amp; CR$1, DataRegularSeason20242025!$E$3:$E$1315, $A32)</f>
        <v>36</v>
      </c>
      <c r="CS32">
        <f>SUMIFS(DataRegularSeason20242025!$AA$3:$AA$1315,DataRegularSeason20242025!$B$3:$B$1315, "&lt;=" &amp; CS$1, DataRegularSeason20242025!$D$3:$D$1315, $A32)+SUMIFS(DataRegularSeason20242025!$AB$3:$AB$1315,DataRegularSeason20242025!$B$3:$B$1315, "&lt;=" &amp; CS$1, DataRegularSeason20242025!$E$3:$E$1315, $A32)</f>
        <v>36</v>
      </c>
      <c r="CT32">
        <f>SUMIFS(DataRegularSeason20242025!$AA$3:$AA$1315,DataRegularSeason20242025!$B$3:$B$1315, "&lt;=" &amp; CT$1, DataRegularSeason20242025!$D$3:$D$1315, $A32)+SUMIFS(DataRegularSeason20242025!$AB$3:$AB$1315,DataRegularSeason20242025!$B$3:$B$1315, "&lt;=" &amp; CT$1, DataRegularSeason20242025!$E$3:$E$1315, $A32)</f>
        <v>38</v>
      </c>
      <c r="CU32">
        <f>SUMIFS(DataRegularSeason20242025!$AA$3:$AA$1315,DataRegularSeason20242025!$B$3:$B$1315, "&lt;=" &amp; CU$1, DataRegularSeason20242025!$D$3:$D$1315, $A32)+SUMIFS(DataRegularSeason20242025!$AB$3:$AB$1315,DataRegularSeason20242025!$B$3:$B$1315, "&lt;=" &amp; CU$1, DataRegularSeason20242025!$E$3:$E$1315, $A32)</f>
        <v>38</v>
      </c>
      <c r="CV32">
        <f>SUMIFS(DataRegularSeason20242025!$AA$3:$AA$1315,DataRegularSeason20242025!$B$3:$B$1315, "&lt;=" &amp; CV$1, DataRegularSeason20242025!$D$3:$D$1315, $A32)+SUMIFS(DataRegularSeason20242025!$AB$3:$AB$1315,DataRegularSeason20242025!$B$3:$B$1315, "&lt;=" &amp; CV$1, DataRegularSeason20242025!$E$3:$E$1315, $A32)</f>
        <v>39</v>
      </c>
      <c r="CW32">
        <f>SUMIFS(DataRegularSeason20242025!$AA$3:$AA$1315,DataRegularSeason20242025!$B$3:$B$1315, "&lt;=" &amp; CW$1, DataRegularSeason20242025!$D$3:$D$1315, $A32)+SUMIFS(DataRegularSeason20242025!$AB$3:$AB$1315,DataRegularSeason20242025!$B$3:$B$1315, "&lt;=" &amp; CW$1, DataRegularSeason20242025!$E$3:$E$1315, $A32)</f>
        <v>39</v>
      </c>
      <c r="CX32">
        <f>SUMIFS(DataRegularSeason20242025!$AA$3:$AA$1315,DataRegularSeason20242025!$B$3:$B$1315, "&lt;=" &amp; CX$1, DataRegularSeason20242025!$D$3:$D$1315, $A32)+SUMIFS(DataRegularSeason20242025!$AB$3:$AB$1315,DataRegularSeason20242025!$B$3:$B$1315, "&lt;=" &amp; CX$1, DataRegularSeason20242025!$E$3:$E$1315, $A32)</f>
        <v>39</v>
      </c>
      <c r="CY32">
        <f>SUMIFS(DataRegularSeason20242025!$AA$3:$AA$1315,DataRegularSeason20242025!$B$3:$B$1315, "&lt;=" &amp; CY$1, DataRegularSeason20242025!$D$3:$D$1315, $A32)+SUMIFS(DataRegularSeason20242025!$AB$3:$AB$1315,DataRegularSeason20242025!$B$3:$B$1315, "&lt;=" &amp; CY$1, DataRegularSeason20242025!$E$3:$E$1315, $A32)</f>
        <v>39</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41</v>
      </c>
      <c r="DB32">
        <f>SUMIFS(DataRegularSeason20242025!$AA$3:$AA$1315,DataRegularSeason20242025!$B$3:$B$1315, "&lt;=" &amp; DB$1, DataRegularSeason20242025!$D$3:$D$1315, $A32)+SUMIFS(DataRegularSeason20242025!$AB$3:$AB$1315,DataRegularSeason20242025!$B$3:$B$1315, "&lt;=" &amp; DB$1, DataRegularSeason20242025!$E$3:$E$1315, $A32)</f>
        <v>41</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42</v>
      </c>
      <c r="DF32">
        <f>SUMIFS(DataRegularSeason20242025!$AA$3:$AA$1315,DataRegularSeason20242025!$B$3:$B$1315, "&lt;=" &amp; DF$1, DataRegularSeason20242025!$D$3:$D$1315, $A32)+SUMIFS(DataRegularSeason20242025!$AB$3:$AB$1315,DataRegularSeason20242025!$B$3:$B$1315, "&lt;=" &amp; DF$1, DataRegularSeason20242025!$E$3:$E$1315, $A32)</f>
        <v>42</v>
      </c>
      <c r="DG32">
        <f>SUMIFS(DataRegularSeason20242025!$AA$3:$AA$1315,DataRegularSeason20242025!$B$3:$B$1315, "&lt;=" &amp; DG$1, DataRegularSeason20242025!$D$3:$D$1315, $A32)+SUMIFS(DataRegularSeason20242025!$AB$3:$AB$1315,DataRegularSeason20242025!$B$3:$B$1315, "&lt;=" &amp; DG$1, DataRegularSeason20242025!$E$3:$E$1315, $A32)</f>
        <v>42</v>
      </c>
      <c r="DH32">
        <f>SUMIFS(DataRegularSeason20242025!$AA$3:$AA$1315,DataRegularSeason20242025!$B$3:$B$1315, "&lt;=" &amp; DH$1, DataRegularSeason20242025!$D$3:$D$1315, $A32)+SUMIFS(DataRegularSeason20242025!$AB$3:$AB$1315,DataRegularSeason20242025!$B$3:$B$1315, "&lt;=" &amp; DH$1, DataRegularSeason20242025!$E$3:$E$1315, $A32)</f>
        <v>42</v>
      </c>
      <c r="DI32">
        <f>SUMIFS(DataRegularSeason20242025!$AA$3:$AA$1315,DataRegularSeason20242025!$B$3:$B$1315, "&lt;=" &amp; DI$1, DataRegularSeason20242025!$D$3:$D$1315, $A32)+SUMIFS(DataRegularSeason20242025!$AB$3:$AB$1315,DataRegularSeason20242025!$B$3:$B$1315, "&lt;=" &amp; DI$1, DataRegularSeason20242025!$E$3:$E$1315, $A32)</f>
        <v>42</v>
      </c>
      <c r="DJ32">
        <f>SUMIFS(DataRegularSeason20242025!$AA$3:$AA$1315,DataRegularSeason20242025!$B$3:$B$1315, "&lt;=" &amp; DJ$1, DataRegularSeason20242025!$D$3:$D$1315, $A32)+SUMIFS(DataRegularSeason20242025!$AB$3:$AB$1315,DataRegularSeason20242025!$B$3:$B$1315, "&lt;=" &amp; DJ$1, DataRegularSeason20242025!$E$3:$E$1315, $A32)</f>
        <v>42</v>
      </c>
      <c r="DK32">
        <f>SUMIFS(DataRegularSeason20242025!$AA$3:$AA$1315,DataRegularSeason20242025!$B$3:$B$1315, "&lt;=" &amp; DK$1, DataRegularSeason20242025!$D$3:$D$1315, $A32)+SUMIFS(DataRegularSeason20242025!$AB$3:$AB$1315,DataRegularSeason20242025!$B$3:$B$1315, "&lt;=" &amp; DK$1, DataRegularSeason20242025!$E$3:$E$1315, $A32)</f>
        <v>42</v>
      </c>
      <c r="DL32">
        <f>SUMIFS(DataRegularSeason20242025!$AA$3:$AA$1315,DataRegularSeason20242025!$B$3:$B$1315, "&lt;=" &amp; DL$1, DataRegularSeason20242025!$D$3:$D$1315, $A32)+SUMIFS(DataRegularSeason20242025!$AB$3:$AB$1315,DataRegularSeason20242025!$B$3:$B$1315, "&lt;=" &amp; DL$1, DataRegularSeason20242025!$E$3:$E$1315, $A32)</f>
        <v>44</v>
      </c>
      <c r="DM32">
        <f>SUMIFS(DataRegularSeason20242025!$AA$3:$AA$1315,DataRegularSeason20242025!$B$3:$B$1315, "&lt;=" &amp; DM$1, DataRegularSeason20242025!$D$3:$D$1315, $A32)+SUMIFS(DataRegularSeason20242025!$AB$3:$AB$1315,DataRegularSeason20242025!$B$3:$B$1315, "&lt;=" &amp; DM$1, DataRegularSeason20242025!$E$3:$E$1315, $A32)</f>
        <v>44</v>
      </c>
      <c r="DN32">
        <f>SUMIFS(DataRegularSeason20242025!$AA$3:$AA$1315,DataRegularSeason20242025!$B$3:$B$1315, "&lt;=" &amp; DN$1, DataRegularSeason20242025!$D$3:$D$1315, $A32)+SUMIFS(DataRegularSeason20242025!$AB$3:$AB$1315,DataRegularSeason20242025!$B$3:$B$1315, "&lt;=" &amp; DN$1, DataRegularSeason20242025!$E$3:$E$1315, $A32)</f>
        <v>46</v>
      </c>
      <c r="DO32">
        <f>SUMIFS(DataRegularSeason20242025!$AA$3:$AA$1315,DataRegularSeason20242025!$B$3:$B$1315, "&lt;=" &amp; DO$1, DataRegularSeason20242025!$D$3:$D$1315, $A32)+SUMIFS(DataRegularSeason20242025!$AB$3:$AB$1315,DataRegularSeason20242025!$B$3:$B$1315, "&lt;=" &amp; DO$1, DataRegularSeason20242025!$E$3:$E$1315, $A32)</f>
        <v>46</v>
      </c>
      <c r="DP32">
        <f>SUMIFS(DataRegularSeason20242025!$AA$3:$AA$1315,DataRegularSeason20242025!$B$3:$B$1315, "&lt;=" &amp; DP$1, DataRegularSeason20242025!$D$3:$D$1315, $A32)+SUMIFS(DataRegularSeason20242025!$AB$3:$AB$1315,DataRegularSeason20242025!$B$3:$B$1315, "&lt;=" &amp; DP$1, DataRegularSeason20242025!$E$3:$E$1315, $A32)</f>
        <v>46</v>
      </c>
      <c r="DQ32">
        <f>SUMIFS(DataRegularSeason20242025!$AA$3:$AA$1315,DataRegularSeason20242025!$B$3:$B$1315, "&lt;=" &amp; DQ$1, DataRegularSeason20242025!$D$3:$D$1315, $A32)+SUMIFS(DataRegularSeason20242025!$AB$3:$AB$1315,DataRegularSeason20242025!$B$3:$B$1315, "&lt;=" &amp; DQ$1, DataRegularSeason20242025!$E$3:$E$1315, $A32)</f>
        <v>46</v>
      </c>
      <c r="DR32">
        <f>SUMIFS(DataRegularSeason20242025!$AA$3:$AA$1315,DataRegularSeason20242025!$B$3:$B$1315, "&lt;=" &amp; DR$1, DataRegularSeason20242025!$D$3:$D$1315, $A32)+SUMIFS(DataRegularSeason20242025!$AB$3:$AB$1315,DataRegularSeason20242025!$B$3:$B$1315, "&lt;=" &amp; DR$1, DataRegularSeason20242025!$E$3:$E$1315, $A32)</f>
        <v>46</v>
      </c>
      <c r="DS32">
        <f>SUMIFS(DataRegularSeason20242025!$AA$3:$AA$1315,DataRegularSeason20242025!$B$3:$B$1315, "&lt;=" &amp; DS$1, DataRegularSeason20242025!$D$3:$D$1315, $A32)+SUMIFS(DataRegularSeason20242025!$AB$3:$AB$1315,DataRegularSeason20242025!$B$3:$B$1315, "&lt;=" &amp; DS$1, DataRegularSeason20242025!$E$3:$E$1315, $A32)</f>
        <v>46</v>
      </c>
      <c r="DT32">
        <f>SUMIFS(DataRegularSeason20242025!$AA$3:$AA$1315,DataRegularSeason20242025!$B$3:$B$1315, "&lt;=" &amp; DT$1, DataRegularSeason20242025!$D$3:$D$1315, $A32)+SUMIFS(DataRegularSeason20242025!$AB$3:$AB$1315,DataRegularSeason20242025!$B$3:$B$1315, "&lt;=" &amp; DT$1, DataRegularSeason20242025!$E$3:$E$1315, $A32)</f>
        <v>46</v>
      </c>
      <c r="DU32">
        <f>SUMIFS(DataRegularSeason20242025!$AA$3:$AA$1315,DataRegularSeason20242025!$B$3:$B$1315, "&lt;=" &amp; DU$1, DataRegularSeason20242025!$D$3:$D$1315, $A32)+SUMIFS(DataRegularSeason20242025!$AB$3:$AB$1315,DataRegularSeason20242025!$B$3:$B$1315, "&lt;=" &amp; DU$1, DataRegularSeason20242025!$E$3:$E$1315, $A32)</f>
        <v>46</v>
      </c>
      <c r="DV32">
        <f>SUMIFS(DataRegularSeason20242025!$AA$3:$AA$1315,DataRegularSeason20242025!$B$3:$B$1315, "&lt;=" &amp; DV$1, DataRegularSeason20242025!$D$3:$D$1315, $A32)+SUMIFS(DataRegularSeason20242025!$AB$3:$AB$1315,DataRegularSeason20242025!$B$3:$B$1315, "&lt;=" &amp; DV$1, DataRegularSeason20242025!$E$3:$E$1315, $A32)</f>
        <v>46</v>
      </c>
      <c r="DW32">
        <f>SUMIFS(DataRegularSeason20242025!$AA$3:$AA$1315,DataRegularSeason20242025!$B$3:$B$1315, "&lt;=" &amp; DW$1, DataRegularSeason20242025!$D$3:$D$1315, $A32)+SUMIFS(DataRegularSeason20242025!$AB$3:$AB$1315,DataRegularSeason20242025!$B$3:$B$1315, "&lt;=" &amp; DW$1, DataRegularSeason20242025!$E$3:$E$1315, $A32)</f>
        <v>46</v>
      </c>
      <c r="DX32">
        <f>SUMIFS(DataRegularSeason20242025!$AA$3:$AA$1315,DataRegularSeason20242025!$B$3:$B$1315, "&lt;=" &amp; DX$1, DataRegularSeason20242025!$D$3:$D$1315, $A32)+SUMIFS(DataRegularSeason20242025!$AB$3:$AB$1315,DataRegularSeason20242025!$B$3:$B$1315, "&lt;=" &amp; DX$1, DataRegularSeason20242025!$E$3:$E$1315, $A32)</f>
        <v>46</v>
      </c>
      <c r="DY32">
        <f>SUMIFS(DataRegularSeason20242025!$AA$3:$AA$1315,DataRegularSeason20242025!$B$3:$B$1315, "&lt;=" &amp; DY$1, DataRegularSeason20242025!$D$3:$D$1315, $A32)+SUMIFS(DataRegularSeason20242025!$AB$3:$AB$1315,DataRegularSeason20242025!$B$3:$B$1315, "&lt;=" &amp; DY$1, DataRegularSeason20242025!$E$3:$E$1315, $A32)</f>
        <v>46</v>
      </c>
      <c r="DZ32">
        <f>SUMIFS(DataRegularSeason20242025!$AA$3:$AA$1315,DataRegularSeason20242025!$B$3:$B$1315, "&lt;=" &amp; DZ$1, DataRegularSeason20242025!$D$3:$D$1315, $A32)+SUMIFS(DataRegularSeason20242025!$AB$3:$AB$1315,DataRegularSeason20242025!$B$3:$B$1315, "&lt;=" &amp; DZ$1, DataRegularSeason20242025!$E$3:$E$1315, $A32)</f>
        <v>46</v>
      </c>
      <c r="EA32">
        <f>SUMIFS(DataRegularSeason20242025!$AA$3:$AA$1315,DataRegularSeason20242025!$B$3:$B$1315, "&lt;=" &amp; EA$1, DataRegularSeason20242025!$D$3:$D$1315, $A32)+SUMIFS(DataRegularSeason20242025!$AB$3:$AB$1315,DataRegularSeason20242025!$B$3:$B$1315, "&lt;=" &amp; EA$1, DataRegularSeason20242025!$E$3:$E$1315, $A32)</f>
        <v>46</v>
      </c>
      <c r="EB32">
        <f>SUMIFS(DataRegularSeason20242025!$AA$3:$AA$1315,DataRegularSeason20242025!$B$3:$B$1315, "&lt;=" &amp; EB$1, DataRegularSeason20242025!$D$3:$D$1315, $A32)+SUMIFS(DataRegularSeason20242025!$AB$3:$AB$1315,DataRegularSeason20242025!$B$3:$B$1315, "&lt;=" &amp; EB$1, DataRegularSeason20242025!$E$3:$E$1315, $A32)</f>
        <v>46</v>
      </c>
      <c r="EC32">
        <f>SUMIFS(DataRegularSeason20242025!$AA$3:$AA$1315,DataRegularSeason20242025!$B$3:$B$1315, "&lt;=" &amp; EC$1, DataRegularSeason20242025!$D$3:$D$1315, $A32)+SUMIFS(DataRegularSeason20242025!$AB$3:$AB$1315,DataRegularSeason20242025!$B$3:$B$1315, "&lt;=" &amp; EC$1, DataRegularSeason20242025!$E$3:$E$1315, $A32)</f>
        <v>46</v>
      </c>
      <c r="ED32">
        <f>SUMIFS(DataRegularSeason20242025!$AA$3:$AA$1315,DataRegularSeason20242025!$B$3:$B$1315, "&lt;=" &amp; ED$1, DataRegularSeason20242025!$D$3:$D$1315, $A32)+SUMIFS(DataRegularSeason20242025!$AB$3:$AB$1315,DataRegularSeason20242025!$B$3:$B$1315, "&lt;=" &amp; ED$1, DataRegularSeason20242025!$E$3:$E$1315, $A32)</f>
        <v>46</v>
      </c>
      <c r="EE32">
        <f>SUMIFS(DataRegularSeason20242025!$AA$3:$AA$1315,DataRegularSeason20242025!$B$3:$B$1315, "&lt;=" &amp; EE$1, DataRegularSeason20242025!$D$3:$D$1315, $A32)+SUMIFS(DataRegularSeason20242025!$AB$3:$AB$1315,DataRegularSeason20242025!$B$3:$B$1315, "&lt;=" &amp; EE$1, DataRegularSeason20242025!$E$3:$E$1315, $A32)</f>
        <v>46</v>
      </c>
      <c r="EF32">
        <f>SUMIFS(DataRegularSeason20242025!$AA$3:$AA$1315,DataRegularSeason20242025!$B$3:$B$1315, "&lt;=" &amp; EF$1, DataRegularSeason20242025!$D$3:$D$1315, $A32)+SUMIFS(DataRegularSeason20242025!$AB$3:$AB$1315,DataRegularSeason20242025!$B$3:$B$1315, "&lt;=" &amp; EF$1, DataRegularSeason20242025!$E$3:$E$1315, $A32)</f>
        <v>46</v>
      </c>
      <c r="EG32">
        <f>SUMIFS(DataRegularSeason20242025!$AA$3:$AA$1315,DataRegularSeason20242025!$B$3:$B$1315, "&lt;=" &amp; EG$1, DataRegularSeason20242025!$D$3:$D$1315, $A32)+SUMIFS(DataRegularSeason20242025!$AB$3:$AB$1315,DataRegularSeason20242025!$B$3:$B$1315, "&lt;=" &amp; EG$1, DataRegularSeason20242025!$E$3:$E$1315, $A32)</f>
        <v>46</v>
      </c>
      <c r="EH32">
        <f>SUMIFS(DataRegularSeason20242025!$AA$3:$AA$1315,DataRegularSeason20242025!$B$3:$B$1315, "&lt;=" &amp; EH$1, DataRegularSeason20242025!$D$3:$D$1315, $A32)+SUMIFS(DataRegularSeason20242025!$AB$3:$AB$1315,DataRegularSeason20242025!$B$3:$B$1315, "&lt;=" &amp; EH$1, DataRegularSeason20242025!$E$3:$E$1315, $A32)</f>
        <v>46</v>
      </c>
      <c r="EI32">
        <f>SUMIFS(DataRegularSeason20242025!$AA$3:$AA$1315,DataRegularSeason20242025!$B$3:$B$1315, "&lt;=" &amp; EI$1, DataRegularSeason20242025!$D$3:$D$1315, $A32)+SUMIFS(DataRegularSeason20242025!$AB$3:$AB$1315,DataRegularSeason20242025!$B$3:$B$1315, "&lt;=" &amp; EI$1, DataRegularSeason20242025!$E$3:$E$1315, $A32)</f>
        <v>46</v>
      </c>
      <c r="EJ32">
        <f>SUMIFS(DataRegularSeason20242025!$AA$3:$AA$1315,DataRegularSeason20242025!$B$3:$B$1315, "&lt;=" &amp; EJ$1, DataRegularSeason20242025!$D$3:$D$1315, $A32)+SUMIFS(DataRegularSeason20242025!$AB$3:$AB$1315,DataRegularSeason20242025!$B$3:$B$1315, "&lt;=" &amp; EJ$1, DataRegularSeason20242025!$E$3:$E$1315, $A32)</f>
        <v>46</v>
      </c>
      <c r="EK32">
        <f>SUMIFS(DataRegularSeason20242025!$AA$3:$AA$1315,DataRegularSeason20242025!$B$3:$B$1315, "&lt;=" &amp; EK$1, DataRegularSeason20242025!$D$3:$D$1315, $A32)+SUMIFS(DataRegularSeason20242025!$AB$3:$AB$1315,DataRegularSeason20242025!$B$3:$B$1315, "&lt;=" &amp; EK$1, DataRegularSeason20242025!$E$3:$E$1315, $A32)</f>
        <v>46</v>
      </c>
      <c r="EL32">
        <f>SUMIFS(DataRegularSeason20242025!$AA$3:$AA$1315,DataRegularSeason20242025!$B$3:$B$1315, "&lt;=" &amp; EL$1, DataRegularSeason20242025!$D$3:$D$1315, $A32)+SUMIFS(DataRegularSeason20242025!$AB$3:$AB$1315,DataRegularSeason20242025!$B$3:$B$1315, "&lt;=" &amp; EL$1, DataRegularSeason20242025!$E$3:$E$1315, $A32)</f>
        <v>46</v>
      </c>
      <c r="EM32">
        <f>SUMIFS(DataRegularSeason20242025!$AA$3:$AA$1315,DataRegularSeason20242025!$B$3:$B$1315, "&lt;=" &amp; EM$1, DataRegularSeason20242025!$D$3:$D$1315, $A32)+SUMIFS(DataRegularSeason20242025!$AB$3:$AB$1315,DataRegularSeason20242025!$B$3:$B$1315, "&lt;=" &amp; EM$1, DataRegularSeason20242025!$E$3:$E$1315, $A32)</f>
        <v>46</v>
      </c>
      <c r="EN32">
        <f>SUMIFS(DataRegularSeason20242025!$AA$3:$AA$1315,DataRegularSeason20242025!$B$3:$B$1315, "&lt;=" &amp; EN$1, DataRegularSeason20242025!$D$3:$D$1315, $A32)+SUMIFS(DataRegularSeason20242025!$AB$3:$AB$1315,DataRegularSeason20242025!$B$3:$B$1315, "&lt;=" &amp; EN$1, DataRegularSeason20242025!$E$3:$E$1315, $A32)</f>
        <v>46</v>
      </c>
      <c r="EO32">
        <f>SUMIFS(DataRegularSeason20242025!$AA$3:$AA$1315,DataRegularSeason20242025!$B$3:$B$1315, "&lt;=" &amp; EO$1, DataRegularSeason20242025!$D$3:$D$1315, $A32)+SUMIFS(DataRegularSeason20242025!$AB$3:$AB$1315,DataRegularSeason20242025!$B$3:$B$1315, "&lt;=" &amp; EO$1, DataRegularSeason20242025!$E$3:$E$1315, $A32)</f>
        <v>46</v>
      </c>
      <c r="EP32">
        <f>SUMIFS(DataRegularSeason20242025!$AA$3:$AA$1315,DataRegularSeason20242025!$B$3:$B$1315, "&lt;=" &amp; EP$1, DataRegularSeason20242025!$D$3:$D$1315, $A32)+SUMIFS(DataRegularSeason20242025!$AB$3:$AB$1315,DataRegularSeason20242025!$B$3:$B$1315, "&lt;=" &amp; EP$1, DataRegularSeason20242025!$E$3:$E$1315, $A32)</f>
        <v>46</v>
      </c>
      <c r="EQ32">
        <f>SUMIFS(DataRegularSeason20242025!$AA$3:$AA$1315,DataRegularSeason20242025!$B$3:$B$1315, "&lt;=" &amp; EQ$1, DataRegularSeason20242025!$D$3:$D$1315, $A32)+SUMIFS(DataRegularSeason20242025!$AB$3:$AB$1315,DataRegularSeason20242025!$B$3:$B$1315, "&lt;=" &amp; EQ$1, DataRegularSeason20242025!$E$3:$E$1315, $A32)</f>
        <v>46</v>
      </c>
      <c r="ER32">
        <f>SUMIFS(DataRegularSeason20242025!$AA$3:$AA$1315,DataRegularSeason20242025!$B$3:$B$1315, "&lt;=" &amp; ER$1, DataRegularSeason20242025!$D$3:$D$1315, $A32)+SUMIFS(DataRegularSeason20242025!$AB$3:$AB$1315,DataRegularSeason20242025!$B$3:$B$1315, "&lt;=" &amp; ER$1, DataRegularSeason20242025!$E$3:$E$1315, $A32)</f>
        <v>46</v>
      </c>
      <c r="ES32">
        <f>SUMIFS(DataRegularSeason20242025!$AA$3:$AA$1315,DataRegularSeason20242025!$B$3:$B$1315, "&lt;=" &amp; ES$1, DataRegularSeason20242025!$D$3:$D$1315, $A32)+SUMIFS(DataRegularSeason20242025!$AB$3:$AB$1315,DataRegularSeason20242025!$B$3:$B$1315, "&lt;=" &amp; ES$1, DataRegularSeason20242025!$E$3:$E$1315, $A32)</f>
        <v>46</v>
      </c>
      <c r="ET32">
        <f>SUMIFS(DataRegularSeason20242025!$AA$3:$AA$1315,DataRegularSeason20242025!$B$3:$B$1315, "&lt;=" &amp; ET$1, DataRegularSeason20242025!$D$3:$D$1315, $A32)+SUMIFS(DataRegularSeason20242025!$AB$3:$AB$1315,DataRegularSeason20242025!$B$3:$B$1315, "&lt;=" &amp; ET$1, DataRegularSeason20242025!$E$3:$E$1315, $A32)</f>
        <v>46</v>
      </c>
      <c r="EU32">
        <f>SUMIFS(DataRegularSeason20242025!$AA$3:$AA$1315,DataRegularSeason20242025!$B$3:$B$1315, "&lt;=" &amp; EU$1, DataRegularSeason20242025!$D$3:$D$1315, $A32)+SUMIFS(DataRegularSeason20242025!$AB$3:$AB$1315,DataRegularSeason20242025!$B$3:$B$1315, "&lt;=" &amp; EU$1, DataRegularSeason20242025!$E$3:$E$1315, $A32)</f>
        <v>46</v>
      </c>
      <c r="EV32">
        <f>SUMIFS(DataRegularSeason20242025!$AA$3:$AA$1315,DataRegularSeason20242025!$B$3:$B$1315, "&lt;=" &amp; EV$1, DataRegularSeason20242025!$D$3:$D$1315, $A32)+SUMIFS(DataRegularSeason20242025!$AB$3:$AB$1315,DataRegularSeason20242025!$B$3:$B$1315, "&lt;=" &amp; EV$1, DataRegularSeason20242025!$E$3:$E$1315, $A32)</f>
        <v>46</v>
      </c>
      <c r="EW32">
        <f>SUMIFS(DataRegularSeason20242025!$AA$3:$AA$1315,DataRegularSeason20242025!$B$3:$B$1315, "&lt;=" &amp; EW$1, DataRegularSeason20242025!$D$3:$D$1315, $A32)+SUMIFS(DataRegularSeason20242025!$AB$3:$AB$1315,DataRegularSeason20242025!$B$3:$B$1315, "&lt;=" &amp; EW$1, DataRegularSeason20242025!$E$3:$E$1315, $A32)</f>
        <v>46</v>
      </c>
      <c r="EX32">
        <f>SUMIFS(DataRegularSeason20242025!$AA$3:$AA$1315,DataRegularSeason20242025!$B$3:$B$1315, "&lt;=" &amp; EX$1, DataRegularSeason20242025!$D$3:$D$1315, $A32)+SUMIFS(DataRegularSeason20242025!$AB$3:$AB$1315,DataRegularSeason20242025!$B$3:$B$1315, "&lt;=" &amp; EX$1, DataRegularSeason20242025!$E$3:$E$1315, $A32)</f>
        <v>46</v>
      </c>
      <c r="EY32">
        <f>SUMIFS(DataRegularSeason20242025!$AA$3:$AA$1315,DataRegularSeason20242025!$B$3:$B$1315, "&lt;=" &amp; EY$1, DataRegularSeason20242025!$D$3:$D$1315, $A32)+SUMIFS(DataRegularSeason20242025!$AB$3:$AB$1315,DataRegularSeason20242025!$B$3:$B$1315, "&lt;=" &amp; EY$1, DataRegularSeason20242025!$E$3:$E$1315, $A32)</f>
        <v>46</v>
      </c>
      <c r="EZ32">
        <f>SUMIFS(DataRegularSeason20242025!$AA$3:$AA$1315,DataRegularSeason20242025!$B$3:$B$1315, "&lt;=" &amp; EZ$1, DataRegularSeason20242025!$D$3:$D$1315, $A32)+SUMIFS(DataRegularSeason20242025!$AB$3:$AB$1315,DataRegularSeason20242025!$B$3:$B$1315, "&lt;=" &amp; EZ$1, DataRegularSeason20242025!$E$3:$E$1315, $A32)</f>
        <v>46</v>
      </c>
      <c r="FA32">
        <f>SUMIFS(DataRegularSeason20242025!$AA$3:$AA$1315,DataRegularSeason20242025!$B$3:$B$1315, "&lt;=" &amp; FA$1, DataRegularSeason20242025!$D$3:$D$1315, $A32)+SUMIFS(DataRegularSeason20242025!$AB$3:$AB$1315,DataRegularSeason20242025!$B$3:$B$1315, "&lt;=" &amp; FA$1, DataRegularSeason20242025!$E$3:$E$1315, $A32)</f>
        <v>46</v>
      </c>
      <c r="FB32">
        <f>SUMIFS(DataRegularSeason20242025!$AA$3:$AA$1315,DataRegularSeason20242025!$B$3:$B$1315, "&lt;=" &amp; FB$1, DataRegularSeason20242025!$D$3:$D$1315, $A32)+SUMIFS(DataRegularSeason20242025!$AB$3:$AB$1315,DataRegularSeason20242025!$B$3:$B$1315, "&lt;=" &amp; FB$1, DataRegularSeason20242025!$E$3:$E$1315, $A32)</f>
        <v>46</v>
      </c>
      <c r="FC32">
        <f>SUMIFS(DataRegularSeason20242025!$AA$3:$AA$1315,DataRegularSeason20242025!$B$3:$B$1315, "&lt;=" &amp; FC$1, DataRegularSeason20242025!$D$3:$D$1315, $A32)+SUMIFS(DataRegularSeason20242025!$AB$3:$AB$1315,DataRegularSeason20242025!$B$3:$B$1315, "&lt;=" &amp; FC$1, DataRegularSeason20242025!$E$3:$E$1315, $A32)</f>
        <v>46</v>
      </c>
      <c r="FD32">
        <f>SUMIFS(DataRegularSeason20242025!$AA$3:$AA$1315,DataRegularSeason20242025!$B$3:$B$1315, "&lt;=" &amp; FD$1, DataRegularSeason20242025!$D$3:$D$1315, $A32)+SUMIFS(DataRegularSeason20242025!$AB$3:$AB$1315,DataRegularSeason20242025!$B$3:$B$1315, "&lt;=" &amp; FD$1, DataRegularSeason20242025!$E$3:$E$1315, $A32)</f>
        <v>46</v>
      </c>
      <c r="FE32">
        <f>SUMIFS(DataRegularSeason20242025!$AA$3:$AA$1315,DataRegularSeason20242025!$B$3:$B$1315, "&lt;=" &amp; FE$1, DataRegularSeason20242025!$D$3:$D$1315, $A32)+SUMIFS(DataRegularSeason20242025!$AB$3:$AB$1315,DataRegularSeason20242025!$B$3:$B$1315, "&lt;=" &amp; FE$1, DataRegularSeason20242025!$E$3:$E$1315, $A32)</f>
        <v>46</v>
      </c>
      <c r="FF32">
        <f>SUMIFS(DataRegularSeason20242025!$AA$3:$AA$1315,DataRegularSeason20242025!$B$3:$B$1315, "&lt;=" &amp; FF$1, DataRegularSeason20242025!$D$3:$D$1315, $A32)+SUMIFS(DataRegularSeason20242025!$AB$3:$AB$1315,DataRegularSeason20242025!$B$3:$B$1315, "&lt;=" &amp; FF$1, DataRegularSeason20242025!$E$3:$E$1315, $A32)</f>
        <v>46</v>
      </c>
      <c r="FG32">
        <f>SUMIFS(DataRegularSeason20242025!$AA$3:$AA$1315,DataRegularSeason20242025!$B$3:$B$1315, "&lt;=" &amp; FG$1, DataRegularSeason20242025!$D$3:$D$1315, $A32)+SUMIFS(DataRegularSeason20242025!$AB$3:$AB$1315,DataRegularSeason20242025!$B$3:$B$1315, "&lt;=" &amp; FG$1, DataRegularSeason20242025!$E$3:$E$1315, $A32)</f>
        <v>46</v>
      </c>
      <c r="FH32">
        <f>SUMIFS(DataRegularSeason20242025!$AA$3:$AA$1315,DataRegularSeason20242025!$B$3:$B$1315, "&lt;=" &amp; FH$1, DataRegularSeason20242025!$D$3:$D$1315, $A32)+SUMIFS(DataRegularSeason20242025!$AB$3:$AB$1315,DataRegularSeason20242025!$B$3:$B$1315, "&lt;=" &amp; FH$1, DataRegularSeason20242025!$E$3:$E$1315, $A32)</f>
        <v>46</v>
      </c>
      <c r="FI32">
        <f>SUMIFS(DataRegularSeason20242025!$AA$3:$AA$1315,DataRegularSeason20242025!$B$3:$B$1315, "&lt;=" &amp; FI$1, DataRegularSeason20242025!$D$3:$D$1315, $A32)+SUMIFS(DataRegularSeason20242025!$AB$3:$AB$1315,DataRegularSeason20242025!$B$3:$B$1315, "&lt;=" &amp; FI$1, DataRegularSeason20242025!$E$3:$E$1315, $A32)</f>
        <v>46</v>
      </c>
      <c r="FJ32">
        <f>SUMIFS(DataRegularSeason20242025!$AA$3:$AA$1315,DataRegularSeason20242025!$B$3:$B$1315, "&lt;=" &amp; FJ$1, DataRegularSeason20242025!$D$3:$D$1315, $A32)+SUMIFS(DataRegularSeason20242025!$AB$3:$AB$1315,DataRegularSeason20242025!$B$3:$B$1315, "&lt;=" &amp; FJ$1, DataRegularSeason20242025!$E$3:$E$1315, $A32)</f>
        <v>46</v>
      </c>
      <c r="FK32">
        <f>SUMIFS(DataRegularSeason20242025!$AA$3:$AA$1315,DataRegularSeason20242025!$B$3:$B$1315, "&lt;=" &amp; FK$1, DataRegularSeason20242025!$D$3:$D$1315, $A32)+SUMIFS(DataRegularSeason20242025!$AB$3:$AB$1315,DataRegularSeason20242025!$B$3:$B$1315, "&lt;=" &amp; FK$1, DataRegularSeason20242025!$E$3:$E$1315, $A32)</f>
        <v>46</v>
      </c>
      <c r="FL32">
        <f>SUMIFS(DataRegularSeason20242025!$AA$3:$AA$1315,DataRegularSeason20242025!$B$3:$B$1315, "&lt;=" &amp; FL$1, DataRegularSeason20242025!$D$3:$D$1315, $A32)+SUMIFS(DataRegularSeason20242025!$AB$3:$AB$1315,DataRegularSeason20242025!$B$3:$B$1315, "&lt;=" &amp; FL$1, DataRegularSeason20242025!$E$3:$E$1315, $A32)</f>
        <v>46</v>
      </c>
      <c r="FM32">
        <f>SUMIFS(DataRegularSeason20242025!$AA$3:$AA$1315,DataRegularSeason20242025!$B$3:$B$1315, "&lt;=" &amp; FM$1, DataRegularSeason20242025!$D$3:$D$1315, $A32)+SUMIFS(DataRegularSeason20242025!$AB$3:$AB$1315,DataRegularSeason20242025!$B$3:$B$1315, "&lt;=" &amp; FM$1, DataRegularSeason20242025!$E$3:$E$1315, $A32)</f>
        <v>46</v>
      </c>
      <c r="FN32">
        <f>SUMIFS(DataRegularSeason20242025!$AA$3:$AA$1315,DataRegularSeason20242025!$B$3:$B$1315, "&lt;=" &amp; FN$1, DataRegularSeason20242025!$D$3:$D$1315, $A32)+SUMIFS(DataRegularSeason20242025!$AB$3:$AB$1315,DataRegularSeason20242025!$B$3:$B$1315, "&lt;=" &amp; FN$1, DataRegularSeason20242025!$E$3:$E$1315, $A32)</f>
        <v>46</v>
      </c>
      <c r="FO32">
        <f>SUMIFS(DataRegularSeason20242025!$AA$3:$AA$1315,DataRegularSeason20242025!$B$3:$B$1315, "&lt;=" &amp; FO$1, DataRegularSeason20242025!$D$3:$D$1315, $A32)+SUMIFS(DataRegularSeason20242025!$AB$3:$AB$1315,DataRegularSeason20242025!$B$3:$B$1315, "&lt;=" &amp; FO$1, DataRegularSeason20242025!$E$3:$E$1315, $A32)</f>
        <v>46</v>
      </c>
      <c r="FP32">
        <f>SUMIFS(DataRegularSeason20242025!$AA$3:$AA$1315,DataRegularSeason20242025!$B$3:$B$1315, "&lt;=" &amp; FP$1, DataRegularSeason20242025!$D$3:$D$1315, $A32)+SUMIFS(DataRegularSeason20242025!$AB$3:$AB$1315,DataRegularSeason20242025!$B$3:$B$1315, "&lt;=" &amp; FP$1, DataRegularSeason20242025!$E$3:$E$1315, $A32)</f>
        <v>46</v>
      </c>
      <c r="FQ32">
        <f>SUMIFS(DataRegularSeason20242025!$AA$3:$AA$1315,DataRegularSeason20242025!$B$3:$B$1315, "&lt;=" &amp; FQ$1, DataRegularSeason20242025!$D$3:$D$1315, $A32)+SUMIFS(DataRegularSeason20242025!$AB$3:$AB$1315,DataRegularSeason20242025!$B$3:$B$1315, "&lt;=" &amp; FQ$1, DataRegularSeason20242025!$E$3:$E$1315, $A32)</f>
        <v>46</v>
      </c>
      <c r="FR32">
        <f>SUMIFS(DataRegularSeason20242025!$AA$3:$AA$1315,DataRegularSeason20242025!$B$3:$B$1315, "&lt;=" &amp; FR$1, DataRegularSeason20242025!$D$3:$D$1315, $A32)+SUMIFS(DataRegularSeason20242025!$AB$3:$AB$1315,DataRegularSeason20242025!$B$3:$B$1315, "&lt;=" &amp; FR$1, DataRegularSeason20242025!$E$3:$E$1315, $A32)</f>
        <v>46</v>
      </c>
      <c r="FS32">
        <f>SUMIFS(DataRegularSeason20242025!$AA$3:$AA$1315,DataRegularSeason20242025!$B$3:$B$1315, "&lt;=" &amp; FS$1, DataRegularSeason20242025!$D$3:$D$1315, $A32)+SUMIFS(DataRegularSeason20242025!$AB$3:$AB$1315,DataRegularSeason20242025!$B$3:$B$1315, "&lt;=" &amp; FS$1, DataRegularSeason20242025!$E$3:$E$1315, $A32)</f>
        <v>46</v>
      </c>
      <c r="FT32">
        <f>SUMIFS(DataRegularSeason20242025!$AA$3:$AA$1315,DataRegularSeason20242025!$B$3:$B$1315, "&lt;=" &amp; FT$1, DataRegularSeason20242025!$D$3:$D$1315, $A32)+SUMIFS(DataRegularSeason20242025!$AB$3:$AB$1315,DataRegularSeason20242025!$B$3:$B$1315, "&lt;=" &amp; FT$1, DataRegularSeason20242025!$E$3:$E$1315, $A32)</f>
        <v>46</v>
      </c>
      <c r="FU32">
        <f>SUMIFS(DataRegularSeason20242025!$AA$3:$AA$1315,DataRegularSeason20242025!$B$3:$B$1315, "&lt;=" &amp; FU$1, DataRegularSeason20242025!$D$3:$D$1315, $A32)+SUMIFS(DataRegularSeason20242025!$AB$3:$AB$1315,DataRegularSeason20242025!$B$3:$B$1315, "&lt;=" &amp; FU$1, DataRegularSeason20242025!$E$3:$E$1315, $A32)</f>
        <v>46</v>
      </c>
      <c r="FV32">
        <f>SUMIFS(DataRegularSeason20242025!$AA$3:$AA$1315,DataRegularSeason20242025!$B$3:$B$1315, "&lt;=" &amp; FV$1, DataRegularSeason20242025!$D$3:$D$1315, $A32)+SUMIFS(DataRegularSeason20242025!$AB$3:$AB$1315,DataRegularSeason20242025!$B$3:$B$1315, "&lt;=" &amp; FV$1, DataRegularSeason20242025!$E$3:$E$1315, $A32)</f>
        <v>46</v>
      </c>
      <c r="FW32">
        <f>SUMIFS(DataRegularSeason20242025!$AA$3:$AA$1315,DataRegularSeason20242025!$B$3:$B$1315, "&lt;=" &amp; FW$1, DataRegularSeason20242025!$D$3:$D$1315, $A32)+SUMIFS(DataRegularSeason20242025!$AB$3:$AB$1315,DataRegularSeason20242025!$B$3:$B$1315, "&lt;=" &amp; FW$1, DataRegularSeason20242025!$E$3:$E$1315, $A32)</f>
        <v>46</v>
      </c>
      <c r="FX32">
        <f>SUMIFS(DataRegularSeason20242025!$AA$3:$AA$1315,DataRegularSeason20242025!$B$3:$B$1315, "&lt;=" &amp; FX$1, DataRegularSeason20242025!$D$3:$D$1315, $A32)+SUMIFS(DataRegularSeason20242025!$AB$3:$AB$1315,DataRegularSeason20242025!$B$3:$B$1315, "&lt;=" &amp; FX$1, DataRegularSeason20242025!$E$3:$E$1315, $A32)</f>
        <v>46</v>
      </c>
      <c r="FY32">
        <f>SUMIFS(DataRegularSeason20242025!$AA$3:$AA$1315,DataRegularSeason20242025!$B$3:$B$1315, "&lt;=" &amp; FY$1, DataRegularSeason20242025!$D$3:$D$1315, $A32)+SUMIFS(DataRegularSeason20242025!$AB$3:$AB$1315,DataRegularSeason20242025!$B$3:$B$1315, "&lt;=" &amp; FY$1, DataRegularSeason20242025!$E$3:$E$1315, $A32)</f>
        <v>46</v>
      </c>
      <c r="FZ32">
        <f>SUMIFS(DataRegularSeason20242025!$AA$3:$AA$1315,DataRegularSeason20242025!$B$3:$B$1315, "&lt;=" &amp; FZ$1, DataRegularSeason20242025!$D$3:$D$1315, $A32)+SUMIFS(DataRegularSeason20242025!$AB$3:$AB$1315,DataRegularSeason20242025!$B$3:$B$1315, "&lt;=" &amp; FZ$1, DataRegularSeason20242025!$E$3:$E$1315, $A32)</f>
        <v>46</v>
      </c>
      <c r="GA32">
        <f>SUMIFS(DataRegularSeason20242025!$AA$3:$AA$1315,DataRegularSeason20242025!$B$3:$B$1315, "&lt;=" &amp; GA$1, DataRegularSeason20242025!$D$3:$D$1315, $A32)+SUMIFS(DataRegularSeason20242025!$AB$3:$AB$1315,DataRegularSeason20242025!$B$3:$B$1315, "&lt;=" &amp; GA$1, DataRegularSeason20242025!$E$3:$E$1315, $A32)</f>
        <v>46</v>
      </c>
      <c r="GB32">
        <f>SUMIFS(DataRegularSeason20242025!$AA$3:$AA$1315,DataRegularSeason20242025!$B$3:$B$1315, "&lt;=" &amp; GB$1, DataRegularSeason20242025!$D$3:$D$1315, $A32)+SUMIFS(DataRegularSeason20242025!$AB$3:$AB$1315,DataRegularSeason20242025!$B$3:$B$1315, "&lt;=" &amp; GB$1, DataRegularSeason20242025!$E$3:$E$1315, $A32)</f>
        <v>46</v>
      </c>
      <c r="GC32">
        <f>SUMIFS(DataRegularSeason20242025!$AA$3:$AA$1315,DataRegularSeason20242025!$B$3:$B$1315, "&lt;=" &amp; GC$1, DataRegularSeason20242025!$D$3:$D$1315, $A32)+SUMIFS(DataRegularSeason20242025!$AB$3:$AB$1315,DataRegularSeason20242025!$B$3:$B$1315, "&lt;=" &amp; GC$1, DataRegularSeason20242025!$E$3:$E$1315, $A32)</f>
        <v>46</v>
      </c>
      <c r="GD32">
        <f>SUMIFS(DataRegularSeason20242025!$AA$3:$AA$1315,DataRegularSeason20242025!$B$3:$B$1315, "&lt;=" &amp; GD$1, DataRegularSeason20242025!$D$3:$D$1315, $A32)+SUMIFS(DataRegularSeason20242025!$AB$3:$AB$1315,DataRegularSeason20242025!$B$3:$B$1315, "&lt;=" &amp; GD$1, DataRegularSeason20242025!$E$3:$E$1315, $A32)</f>
        <v>46</v>
      </c>
      <c r="GE32">
        <f>SUMIFS(DataRegularSeason20242025!$AA$3:$AA$1315,DataRegularSeason20242025!$B$3:$B$1315, "&lt;=" &amp; GE$1, DataRegularSeason20242025!$D$3:$D$1315, $A32)+SUMIFS(DataRegularSeason20242025!$AB$3:$AB$1315,DataRegularSeason20242025!$B$3:$B$1315, "&lt;=" &amp; GE$1, DataRegularSeason20242025!$E$3:$E$1315, $A32)</f>
        <v>46</v>
      </c>
      <c r="GF32">
        <f>SUMIFS(DataRegularSeason20242025!$AA$3:$AA$1315,DataRegularSeason20242025!$B$3:$B$1315, "&lt;=" &amp; GF$1, DataRegularSeason20242025!$D$3:$D$1315, $A32)+SUMIFS(DataRegularSeason20242025!$AB$3:$AB$1315,DataRegularSeason20242025!$B$3:$B$1315, "&lt;=" &amp; GF$1, DataRegularSeason20242025!$E$3:$E$1315, $A32)</f>
        <v>46</v>
      </c>
      <c r="GG32">
        <f>SUMIFS(DataRegularSeason20242025!$AA$3:$AA$1315,DataRegularSeason20242025!$B$3:$B$1315, "&lt;=" &amp; GG$1, DataRegularSeason20242025!$D$3:$D$1315, $A32)+SUMIFS(DataRegularSeason20242025!$AB$3:$AB$1315,DataRegularSeason20242025!$B$3:$B$1315, "&lt;=" &amp; GG$1, DataRegularSeason20242025!$E$3:$E$1315, $A32)</f>
        <v>46</v>
      </c>
      <c r="GH32">
        <f>SUMIFS(DataRegularSeason20242025!$AA$3:$AA$1315,DataRegularSeason20242025!$B$3:$B$1315, "&lt;=" &amp; GH$1, DataRegularSeason20242025!$D$3:$D$1315, $A32)+SUMIFS(DataRegularSeason20242025!$AB$3:$AB$1315,DataRegularSeason20242025!$B$3:$B$1315, "&lt;=" &amp; GH$1, DataRegularSeason20242025!$E$3:$E$1315, $A32)</f>
        <v>46</v>
      </c>
      <c r="GI32">
        <f>SUMIFS(DataRegularSeason20242025!$AA$3:$AA$1315,DataRegularSeason20242025!$B$3:$B$1315, "&lt;=" &amp; GI$1, DataRegularSeason20242025!$D$3:$D$1315, $A32)+SUMIFS(DataRegularSeason20242025!$AB$3:$AB$1315,DataRegularSeason20242025!$B$3:$B$1315, "&lt;=" &amp; GI$1, DataRegularSeason20242025!$E$3:$E$1315, $A32)</f>
        <v>46</v>
      </c>
      <c r="GJ32">
        <f>SUMIFS(DataRegularSeason20242025!$AA$3:$AA$1315,DataRegularSeason20242025!$B$3:$B$1315, "&lt;=" &amp; GJ$1, DataRegularSeason20242025!$D$3:$D$1315, $A32)+SUMIFS(DataRegularSeason20242025!$AB$3:$AB$1315,DataRegularSeason20242025!$B$3:$B$1315, "&lt;=" &amp; GJ$1, DataRegularSeason20242025!$E$3:$E$1315, $A32)</f>
        <v>46</v>
      </c>
      <c r="GK32">
        <f>SUMIFS(DataRegularSeason20242025!$AA$3:$AA$1315,DataRegularSeason20242025!$B$3:$B$1315, "&lt;=" &amp; GK$1, DataRegularSeason20242025!$D$3:$D$1315, $A32)+SUMIFS(DataRegularSeason20242025!$AB$3:$AB$1315,DataRegularSeason20242025!$B$3:$B$1315, "&lt;=" &amp; GK$1, DataRegularSeason20242025!$E$3:$E$1315, $A32)</f>
        <v>46</v>
      </c>
      <c r="GL32">
        <f>SUMIFS(DataRegularSeason20242025!$AA$3:$AA$1315,DataRegularSeason20242025!$B$3:$B$1315, "&lt;=" &amp; GL$1, DataRegularSeason20242025!$D$3:$D$1315, $A32)+SUMIFS(DataRegularSeason20242025!$AB$3:$AB$1315,DataRegularSeason20242025!$B$3:$B$1315, "&lt;=" &amp; GL$1, DataRegularSeason20242025!$E$3:$E$1315, $A32)</f>
        <v>46</v>
      </c>
      <c r="GM32">
        <f>SUMIFS(DataRegularSeason20242025!$AA$3:$AA$1315,DataRegularSeason20242025!$B$3:$B$1315, "&lt;=" &amp; GM$1, DataRegularSeason20242025!$D$3:$D$1315, $A32)+SUMIFS(DataRegularSeason20242025!$AB$3:$AB$1315,DataRegularSeason20242025!$B$3:$B$1315, "&lt;=" &amp; GM$1, DataRegularSeason20242025!$E$3:$E$1315, $A32)</f>
        <v>46</v>
      </c>
      <c r="GN32">
        <f>SUMIFS(DataRegularSeason20242025!$AA$3:$AA$1315,DataRegularSeason20242025!$B$3:$B$1315, "&lt;=" &amp; GN$1, DataRegularSeason20242025!$D$3:$D$1315, $A32)+SUMIFS(DataRegularSeason20242025!$AB$3:$AB$1315,DataRegularSeason20242025!$B$3:$B$1315, "&lt;=" &amp; GN$1, DataRegularSeason20242025!$E$3:$E$1315, $A32)</f>
        <v>46</v>
      </c>
      <c r="GO32">
        <f>SUMIFS(DataRegularSeason20242025!$AA$3:$AA$1315,DataRegularSeason20242025!$B$3:$B$1315, "&lt;=" &amp; GO$1, DataRegularSeason20242025!$D$3:$D$1315, $A32)+SUMIFS(DataRegularSeason20242025!$AB$3:$AB$1315,DataRegularSeason20242025!$B$3:$B$1315, "&lt;=" &amp; GO$1, DataRegularSeason20242025!$E$3:$E$1315, $A32)</f>
        <v>46</v>
      </c>
      <c r="GP32">
        <f>SUMIFS(DataRegularSeason20242025!$AA$3:$AA$1315,DataRegularSeason20242025!$B$3:$B$1315, "&lt;=" &amp; GP$1, DataRegularSeason20242025!$D$3:$D$1315, $A32)+SUMIFS(DataRegularSeason20242025!$AB$3:$AB$1315,DataRegularSeason20242025!$B$3:$B$1315, "&lt;=" &amp; GP$1, DataRegularSeason20242025!$E$3:$E$1315, $A32)</f>
        <v>46</v>
      </c>
      <c r="GQ32">
        <f>SUMIFS(DataRegularSeason20242025!$AA$3:$AA$1315,DataRegularSeason20242025!$B$3:$B$1315, "&lt;=" &amp; GQ$1, DataRegularSeason20242025!$D$3:$D$1315, $A32)+SUMIFS(DataRegularSeason20242025!$AB$3:$AB$1315,DataRegularSeason20242025!$B$3:$B$1315, "&lt;=" &amp; GQ$1, DataRegularSeason20242025!$E$3:$E$1315, $A32)</f>
        <v>46</v>
      </c>
      <c r="GR32">
        <f>SUMIFS(DataRegularSeason20242025!$AA$3:$AA$1315,DataRegularSeason20242025!$B$3:$B$1315, "&lt;=" &amp; GR$1, DataRegularSeason20242025!$D$3:$D$1315, $A32)+SUMIFS(DataRegularSeason20242025!$AB$3:$AB$1315,DataRegularSeason20242025!$B$3:$B$1315, "&lt;=" &amp; GR$1, DataRegularSeason20242025!$E$3:$E$1315, $A32)</f>
        <v>46</v>
      </c>
      <c r="GS32">
        <f>SUMIFS(DataRegularSeason20242025!$AA$3:$AA$1315,DataRegularSeason20242025!$B$3:$B$1315, "&lt;=" &amp; GS$1, DataRegularSeason20242025!$D$3:$D$1315, $A32)+SUMIFS(DataRegularSeason20242025!$AB$3:$AB$1315,DataRegularSeason20242025!$B$3:$B$1315, "&lt;=" &amp; GS$1, DataRegularSeason20242025!$E$3:$E$1315, $A32)</f>
        <v>46</v>
      </c>
      <c r="GT32">
        <f>SUMIFS(DataRegularSeason20242025!$AA$3:$AA$1315,DataRegularSeason20242025!$B$3:$B$1315, "&lt;=" &amp; GT$1, DataRegularSeason20242025!$D$3:$D$1315, $A32)+SUMIFS(DataRegularSeason20242025!$AB$3:$AB$1315,DataRegularSeason20242025!$B$3:$B$1315, "&lt;=" &amp; GT$1, DataRegularSeason20242025!$E$3:$E$1315, $A32)</f>
        <v>46</v>
      </c>
      <c r="GU32">
        <f>SUMIFS(DataRegularSeason20242025!$AA$3:$AA$1315,DataRegularSeason20242025!$B$3:$B$1315, "&lt;=" &amp; GU$1, DataRegularSeason20242025!$D$3:$D$1315, $A32)+SUMIFS(DataRegularSeason20242025!$AB$3:$AB$1315,DataRegularSeason20242025!$B$3:$B$1315, "&lt;=" &amp; GU$1, DataRegularSeason20242025!$E$3:$E$1315, $A32)</f>
        <v>46</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34</v>
      </c>
      <c r="DQ33">
        <f>SUMIFS(DataRegularSeason20242025!$AA$3:$AA$1315,DataRegularSeason20242025!$B$3:$B$1315, "&lt;=" &amp; DQ$1, DataRegularSeason20242025!$D$3:$D$1315, $A33)+SUMIFS(DataRegularSeason20242025!$AB$3:$AB$1315,DataRegularSeason20242025!$B$3:$B$1315, "&lt;=" &amp; DQ$1, DataRegularSeason20242025!$E$3:$E$1315, $A33)</f>
        <v>34</v>
      </c>
      <c r="DR33">
        <f>SUMIFS(DataRegularSeason20242025!$AA$3:$AA$1315,DataRegularSeason20242025!$B$3:$B$1315, "&lt;=" &amp; DR$1, DataRegularSeason20242025!$D$3:$D$1315, $A33)+SUMIFS(DataRegularSeason20242025!$AB$3:$AB$1315,DataRegularSeason20242025!$B$3:$B$1315, "&lt;=" &amp; DR$1, DataRegularSeason20242025!$E$3:$E$1315, $A33)</f>
        <v>34</v>
      </c>
      <c r="DS33">
        <f>SUMIFS(DataRegularSeason20242025!$AA$3:$AA$1315,DataRegularSeason20242025!$B$3:$B$1315, "&lt;=" &amp; DS$1, DataRegularSeason20242025!$D$3:$D$1315, $A33)+SUMIFS(DataRegularSeason20242025!$AB$3:$AB$1315,DataRegularSeason20242025!$B$3:$B$1315, "&lt;=" &amp; DS$1, DataRegularSeason20242025!$E$3:$E$1315, $A33)</f>
        <v>34</v>
      </c>
      <c r="DT33">
        <f>SUMIFS(DataRegularSeason20242025!$AA$3:$AA$1315,DataRegularSeason20242025!$B$3:$B$1315, "&lt;=" &amp; DT$1, DataRegularSeason20242025!$D$3:$D$1315, $A33)+SUMIFS(DataRegularSeason20242025!$AB$3:$AB$1315,DataRegularSeason20242025!$B$3:$B$1315, "&lt;=" &amp; DT$1, DataRegularSeason20242025!$E$3:$E$1315, $A33)</f>
        <v>34</v>
      </c>
      <c r="DU33">
        <f>SUMIFS(DataRegularSeason20242025!$AA$3:$AA$1315,DataRegularSeason20242025!$B$3:$B$1315, "&lt;=" &amp; DU$1, DataRegularSeason20242025!$D$3:$D$1315, $A33)+SUMIFS(DataRegularSeason20242025!$AB$3:$AB$1315,DataRegularSeason20242025!$B$3:$B$1315, "&lt;=" &amp; DU$1, DataRegularSeason20242025!$E$3:$E$1315, $A33)</f>
        <v>34</v>
      </c>
      <c r="DV33">
        <f>SUMIFS(DataRegularSeason20242025!$AA$3:$AA$1315,DataRegularSeason20242025!$B$3:$B$1315, "&lt;=" &amp; DV$1, DataRegularSeason20242025!$D$3:$D$1315, $A33)+SUMIFS(DataRegularSeason20242025!$AB$3:$AB$1315,DataRegularSeason20242025!$B$3:$B$1315, "&lt;=" &amp; DV$1, DataRegularSeason20242025!$E$3:$E$1315, $A33)</f>
        <v>34</v>
      </c>
      <c r="DW33">
        <f>SUMIFS(DataRegularSeason20242025!$AA$3:$AA$1315,DataRegularSeason20242025!$B$3:$B$1315, "&lt;=" &amp; DW$1, DataRegularSeason20242025!$D$3:$D$1315, $A33)+SUMIFS(DataRegularSeason20242025!$AB$3:$AB$1315,DataRegularSeason20242025!$B$3:$B$1315, "&lt;=" &amp; DW$1, DataRegularSeason20242025!$E$3:$E$1315, $A33)</f>
        <v>34</v>
      </c>
      <c r="DX33">
        <f>SUMIFS(DataRegularSeason20242025!$AA$3:$AA$1315,DataRegularSeason20242025!$B$3:$B$1315, "&lt;=" &amp; DX$1, DataRegularSeason20242025!$D$3:$D$1315, $A33)+SUMIFS(DataRegularSeason20242025!$AB$3:$AB$1315,DataRegularSeason20242025!$B$3:$B$1315, "&lt;=" &amp; DX$1, DataRegularSeason20242025!$E$3:$E$1315, $A33)</f>
        <v>34</v>
      </c>
      <c r="DY33">
        <f>SUMIFS(DataRegularSeason20242025!$AA$3:$AA$1315,DataRegularSeason20242025!$B$3:$B$1315, "&lt;=" &amp; DY$1, DataRegularSeason20242025!$D$3:$D$1315, $A33)+SUMIFS(DataRegularSeason20242025!$AB$3:$AB$1315,DataRegularSeason20242025!$B$3:$B$1315, "&lt;=" &amp; DY$1, DataRegularSeason20242025!$E$3:$E$1315, $A33)</f>
        <v>34</v>
      </c>
      <c r="DZ33">
        <f>SUMIFS(DataRegularSeason20242025!$AA$3:$AA$1315,DataRegularSeason20242025!$B$3:$B$1315, "&lt;=" &amp; DZ$1, DataRegularSeason20242025!$D$3:$D$1315, $A33)+SUMIFS(DataRegularSeason20242025!$AB$3:$AB$1315,DataRegularSeason20242025!$B$3:$B$1315, "&lt;=" &amp; DZ$1, DataRegularSeason20242025!$E$3:$E$1315, $A33)</f>
        <v>34</v>
      </c>
      <c r="EA33">
        <f>SUMIFS(DataRegularSeason20242025!$AA$3:$AA$1315,DataRegularSeason20242025!$B$3:$B$1315, "&lt;=" &amp; EA$1, DataRegularSeason20242025!$D$3:$D$1315, $A33)+SUMIFS(DataRegularSeason20242025!$AB$3:$AB$1315,DataRegularSeason20242025!$B$3:$B$1315, "&lt;=" &amp; EA$1, DataRegularSeason20242025!$E$3:$E$1315, $A33)</f>
        <v>34</v>
      </c>
      <c r="EB33">
        <f>SUMIFS(DataRegularSeason20242025!$AA$3:$AA$1315,DataRegularSeason20242025!$B$3:$B$1315, "&lt;=" &amp; EB$1, DataRegularSeason20242025!$D$3:$D$1315, $A33)+SUMIFS(DataRegularSeason20242025!$AB$3:$AB$1315,DataRegularSeason20242025!$B$3:$B$1315, "&lt;=" &amp; EB$1, DataRegularSeason20242025!$E$3:$E$1315, $A33)</f>
        <v>34</v>
      </c>
      <c r="EC33">
        <f>SUMIFS(DataRegularSeason20242025!$AA$3:$AA$1315,DataRegularSeason20242025!$B$3:$B$1315, "&lt;=" &amp; EC$1, DataRegularSeason20242025!$D$3:$D$1315, $A33)+SUMIFS(DataRegularSeason20242025!$AB$3:$AB$1315,DataRegularSeason20242025!$B$3:$B$1315, "&lt;=" &amp; EC$1, DataRegularSeason20242025!$E$3:$E$1315, $A33)</f>
        <v>34</v>
      </c>
      <c r="ED33">
        <f>SUMIFS(DataRegularSeason20242025!$AA$3:$AA$1315,DataRegularSeason20242025!$B$3:$B$1315, "&lt;=" &amp; ED$1, DataRegularSeason20242025!$D$3:$D$1315, $A33)+SUMIFS(DataRegularSeason20242025!$AB$3:$AB$1315,DataRegularSeason20242025!$B$3:$B$1315, "&lt;=" &amp; ED$1, DataRegularSeason20242025!$E$3:$E$1315, $A33)</f>
        <v>34</v>
      </c>
      <c r="EE33">
        <f>SUMIFS(DataRegularSeason20242025!$AA$3:$AA$1315,DataRegularSeason20242025!$B$3:$B$1315, "&lt;=" &amp; EE$1, DataRegularSeason20242025!$D$3:$D$1315, $A33)+SUMIFS(DataRegularSeason20242025!$AB$3:$AB$1315,DataRegularSeason20242025!$B$3:$B$1315, "&lt;=" &amp; EE$1, DataRegularSeason20242025!$E$3:$E$1315, $A33)</f>
        <v>34</v>
      </c>
      <c r="EF33">
        <f>SUMIFS(DataRegularSeason20242025!$AA$3:$AA$1315,DataRegularSeason20242025!$B$3:$B$1315, "&lt;=" &amp; EF$1, DataRegularSeason20242025!$D$3:$D$1315, $A33)+SUMIFS(DataRegularSeason20242025!$AB$3:$AB$1315,DataRegularSeason20242025!$B$3:$B$1315, "&lt;=" &amp; EF$1, DataRegularSeason20242025!$E$3:$E$1315, $A33)</f>
        <v>34</v>
      </c>
      <c r="EG33">
        <f>SUMIFS(DataRegularSeason20242025!$AA$3:$AA$1315,DataRegularSeason20242025!$B$3:$B$1315, "&lt;=" &amp; EG$1, DataRegularSeason20242025!$D$3:$D$1315, $A33)+SUMIFS(DataRegularSeason20242025!$AB$3:$AB$1315,DataRegularSeason20242025!$B$3:$B$1315, "&lt;=" &amp; EG$1, DataRegularSeason20242025!$E$3:$E$1315, $A33)</f>
        <v>34</v>
      </c>
      <c r="EH33">
        <f>SUMIFS(DataRegularSeason20242025!$AA$3:$AA$1315,DataRegularSeason20242025!$B$3:$B$1315, "&lt;=" &amp; EH$1, DataRegularSeason20242025!$D$3:$D$1315, $A33)+SUMIFS(DataRegularSeason20242025!$AB$3:$AB$1315,DataRegularSeason20242025!$B$3:$B$1315, "&lt;=" &amp; EH$1, DataRegularSeason20242025!$E$3:$E$1315, $A33)</f>
        <v>34</v>
      </c>
      <c r="EI33">
        <f>SUMIFS(DataRegularSeason20242025!$AA$3:$AA$1315,DataRegularSeason20242025!$B$3:$B$1315, "&lt;=" &amp; EI$1, DataRegularSeason20242025!$D$3:$D$1315, $A33)+SUMIFS(DataRegularSeason20242025!$AB$3:$AB$1315,DataRegularSeason20242025!$B$3:$B$1315, "&lt;=" &amp; EI$1, DataRegularSeason20242025!$E$3:$E$1315, $A33)</f>
        <v>34</v>
      </c>
      <c r="EJ33">
        <f>SUMIFS(DataRegularSeason20242025!$AA$3:$AA$1315,DataRegularSeason20242025!$B$3:$B$1315, "&lt;=" &amp; EJ$1, DataRegularSeason20242025!$D$3:$D$1315, $A33)+SUMIFS(DataRegularSeason20242025!$AB$3:$AB$1315,DataRegularSeason20242025!$B$3:$B$1315, "&lt;=" &amp; EJ$1, DataRegularSeason20242025!$E$3:$E$1315, $A33)</f>
        <v>34</v>
      </c>
      <c r="EK33">
        <f>SUMIFS(DataRegularSeason20242025!$AA$3:$AA$1315,DataRegularSeason20242025!$B$3:$B$1315, "&lt;=" &amp; EK$1, DataRegularSeason20242025!$D$3:$D$1315, $A33)+SUMIFS(DataRegularSeason20242025!$AB$3:$AB$1315,DataRegularSeason20242025!$B$3:$B$1315, "&lt;=" &amp; EK$1, DataRegularSeason20242025!$E$3:$E$1315, $A33)</f>
        <v>34</v>
      </c>
      <c r="EL33">
        <f>SUMIFS(DataRegularSeason20242025!$AA$3:$AA$1315,DataRegularSeason20242025!$B$3:$B$1315, "&lt;=" &amp; EL$1, DataRegularSeason20242025!$D$3:$D$1315, $A33)+SUMIFS(DataRegularSeason20242025!$AB$3:$AB$1315,DataRegularSeason20242025!$B$3:$B$1315, "&lt;=" &amp; EL$1, DataRegularSeason20242025!$E$3:$E$1315, $A33)</f>
        <v>34</v>
      </c>
      <c r="EM33">
        <f>SUMIFS(DataRegularSeason20242025!$AA$3:$AA$1315,DataRegularSeason20242025!$B$3:$B$1315, "&lt;=" &amp; EM$1, DataRegularSeason20242025!$D$3:$D$1315, $A33)+SUMIFS(DataRegularSeason20242025!$AB$3:$AB$1315,DataRegularSeason20242025!$B$3:$B$1315, "&lt;=" &amp; EM$1, DataRegularSeason20242025!$E$3:$E$1315, $A33)</f>
        <v>34</v>
      </c>
      <c r="EN33">
        <f>SUMIFS(DataRegularSeason20242025!$AA$3:$AA$1315,DataRegularSeason20242025!$B$3:$B$1315, "&lt;=" &amp; EN$1, DataRegularSeason20242025!$D$3:$D$1315, $A33)+SUMIFS(DataRegularSeason20242025!$AB$3:$AB$1315,DataRegularSeason20242025!$B$3:$B$1315, "&lt;=" &amp; EN$1, DataRegularSeason20242025!$E$3:$E$1315, $A33)</f>
        <v>34</v>
      </c>
      <c r="EO33">
        <f>SUMIFS(DataRegularSeason20242025!$AA$3:$AA$1315,DataRegularSeason20242025!$B$3:$B$1315, "&lt;=" &amp; EO$1, DataRegularSeason20242025!$D$3:$D$1315, $A33)+SUMIFS(DataRegularSeason20242025!$AB$3:$AB$1315,DataRegularSeason20242025!$B$3:$B$1315, "&lt;=" &amp; EO$1, DataRegularSeason20242025!$E$3:$E$1315, $A33)</f>
        <v>34</v>
      </c>
      <c r="EP33">
        <f>SUMIFS(DataRegularSeason20242025!$AA$3:$AA$1315,DataRegularSeason20242025!$B$3:$B$1315, "&lt;=" &amp; EP$1, DataRegularSeason20242025!$D$3:$D$1315, $A33)+SUMIFS(DataRegularSeason20242025!$AB$3:$AB$1315,DataRegularSeason20242025!$B$3:$B$1315, "&lt;=" &amp; EP$1, DataRegularSeason20242025!$E$3:$E$1315, $A33)</f>
        <v>34</v>
      </c>
      <c r="EQ33">
        <f>SUMIFS(DataRegularSeason20242025!$AA$3:$AA$1315,DataRegularSeason20242025!$B$3:$B$1315, "&lt;=" &amp; EQ$1, DataRegularSeason20242025!$D$3:$D$1315, $A33)+SUMIFS(DataRegularSeason20242025!$AB$3:$AB$1315,DataRegularSeason20242025!$B$3:$B$1315, "&lt;=" &amp; EQ$1, DataRegularSeason20242025!$E$3:$E$1315, $A33)</f>
        <v>34</v>
      </c>
      <c r="ER33">
        <f>SUMIFS(DataRegularSeason20242025!$AA$3:$AA$1315,DataRegularSeason20242025!$B$3:$B$1315, "&lt;=" &amp; ER$1, DataRegularSeason20242025!$D$3:$D$1315, $A33)+SUMIFS(DataRegularSeason20242025!$AB$3:$AB$1315,DataRegularSeason20242025!$B$3:$B$1315, "&lt;=" &amp; ER$1, DataRegularSeason20242025!$E$3:$E$1315, $A33)</f>
        <v>34</v>
      </c>
      <c r="ES33">
        <f>SUMIFS(DataRegularSeason20242025!$AA$3:$AA$1315,DataRegularSeason20242025!$B$3:$B$1315, "&lt;=" &amp; ES$1, DataRegularSeason20242025!$D$3:$D$1315, $A33)+SUMIFS(DataRegularSeason20242025!$AB$3:$AB$1315,DataRegularSeason20242025!$B$3:$B$1315, "&lt;=" &amp; ES$1, DataRegularSeason20242025!$E$3:$E$1315, $A33)</f>
        <v>34</v>
      </c>
      <c r="ET33">
        <f>SUMIFS(DataRegularSeason20242025!$AA$3:$AA$1315,DataRegularSeason20242025!$B$3:$B$1315, "&lt;=" &amp; ET$1, DataRegularSeason20242025!$D$3:$D$1315, $A33)+SUMIFS(DataRegularSeason20242025!$AB$3:$AB$1315,DataRegularSeason20242025!$B$3:$B$1315, "&lt;=" &amp; ET$1, DataRegularSeason20242025!$E$3:$E$1315, $A33)</f>
        <v>34</v>
      </c>
      <c r="EU33">
        <f>SUMIFS(DataRegularSeason20242025!$AA$3:$AA$1315,DataRegularSeason20242025!$B$3:$B$1315, "&lt;=" &amp; EU$1, DataRegularSeason20242025!$D$3:$D$1315, $A33)+SUMIFS(DataRegularSeason20242025!$AB$3:$AB$1315,DataRegularSeason20242025!$B$3:$B$1315, "&lt;=" &amp; EU$1, DataRegularSeason20242025!$E$3:$E$1315, $A33)</f>
        <v>34</v>
      </c>
      <c r="EV33">
        <f>SUMIFS(DataRegularSeason20242025!$AA$3:$AA$1315,DataRegularSeason20242025!$B$3:$B$1315, "&lt;=" &amp; EV$1, DataRegularSeason20242025!$D$3:$D$1315, $A33)+SUMIFS(DataRegularSeason20242025!$AB$3:$AB$1315,DataRegularSeason20242025!$B$3:$B$1315, "&lt;=" &amp; EV$1, DataRegularSeason20242025!$E$3:$E$1315, $A33)</f>
        <v>34</v>
      </c>
      <c r="EW33">
        <f>SUMIFS(DataRegularSeason20242025!$AA$3:$AA$1315,DataRegularSeason20242025!$B$3:$B$1315, "&lt;=" &amp; EW$1, DataRegularSeason20242025!$D$3:$D$1315, $A33)+SUMIFS(DataRegularSeason20242025!$AB$3:$AB$1315,DataRegularSeason20242025!$B$3:$B$1315, "&lt;=" &amp; EW$1, DataRegularSeason20242025!$E$3:$E$1315, $A33)</f>
        <v>34</v>
      </c>
      <c r="EX33">
        <f>SUMIFS(DataRegularSeason20242025!$AA$3:$AA$1315,DataRegularSeason20242025!$B$3:$B$1315, "&lt;=" &amp; EX$1, DataRegularSeason20242025!$D$3:$D$1315, $A33)+SUMIFS(DataRegularSeason20242025!$AB$3:$AB$1315,DataRegularSeason20242025!$B$3:$B$1315, "&lt;=" &amp; EX$1, DataRegularSeason20242025!$E$3:$E$1315, $A33)</f>
        <v>34</v>
      </c>
      <c r="EY33">
        <f>SUMIFS(DataRegularSeason20242025!$AA$3:$AA$1315,DataRegularSeason20242025!$B$3:$B$1315, "&lt;=" &amp; EY$1, DataRegularSeason20242025!$D$3:$D$1315, $A33)+SUMIFS(DataRegularSeason20242025!$AB$3:$AB$1315,DataRegularSeason20242025!$B$3:$B$1315, "&lt;=" &amp; EY$1, DataRegularSeason20242025!$E$3:$E$1315, $A33)</f>
        <v>34</v>
      </c>
      <c r="EZ33">
        <f>SUMIFS(DataRegularSeason20242025!$AA$3:$AA$1315,DataRegularSeason20242025!$B$3:$B$1315, "&lt;=" &amp; EZ$1, DataRegularSeason20242025!$D$3:$D$1315, $A33)+SUMIFS(DataRegularSeason20242025!$AB$3:$AB$1315,DataRegularSeason20242025!$B$3:$B$1315, "&lt;=" &amp; EZ$1, DataRegularSeason20242025!$E$3:$E$1315, $A33)</f>
        <v>34</v>
      </c>
      <c r="FA33">
        <f>SUMIFS(DataRegularSeason20242025!$AA$3:$AA$1315,DataRegularSeason20242025!$B$3:$B$1315, "&lt;=" &amp; FA$1, DataRegularSeason20242025!$D$3:$D$1315, $A33)+SUMIFS(DataRegularSeason20242025!$AB$3:$AB$1315,DataRegularSeason20242025!$B$3:$B$1315, "&lt;=" &amp; FA$1, DataRegularSeason20242025!$E$3:$E$1315, $A33)</f>
        <v>34</v>
      </c>
      <c r="FB33">
        <f>SUMIFS(DataRegularSeason20242025!$AA$3:$AA$1315,DataRegularSeason20242025!$B$3:$B$1315, "&lt;=" &amp; FB$1, DataRegularSeason20242025!$D$3:$D$1315, $A33)+SUMIFS(DataRegularSeason20242025!$AB$3:$AB$1315,DataRegularSeason20242025!$B$3:$B$1315, "&lt;=" &amp; FB$1, DataRegularSeason20242025!$E$3:$E$1315, $A33)</f>
        <v>34</v>
      </c>
      <c r="FC33">
        <f>SUMIFS(DataRegularSeason20242025!$AA$3:$AA$1315,DataRegularSeason20242025!$B$3:$B$1315, "&lt;=" &amp; FC$1, DataRegularSeason20242025!$D$3:$D$1315, $A33)+SUMIFS(DataRegularSeason20242025!$AB$3:$AB$1315,DataRegularSeason20242025!$B$3:$B$1315, "&lt;=" &amp; FC$1, DataRegularSeason20242025!$E$3:$E$1315, $A33)</f>
        <v>34</v>
      </c>
      <c r="FD33">
        <f>SUMIFS(DataRegularSeason20242025!$AA$3:$AA$1315,DataRegularSeason20242025!$B$3:$B$1315, "&lt;=" &amp; FD$1, DataRegularSeason20242025!$D$3:$D$1315, $A33)+SUMIFS(DataRegularSeason20242025!$AB$3:$AB$1315,DataRegularSeason20242025!$B$3:$B$1315, "&lt;=" &amp; FD$1, DataRegularSeason20242025!$E$3:$E$1315, $A33)</f>
        <v>34</v>
      </c>
      <c r="FE33">
        <f>SUMIFS(DataRegularSeason20242025!$AA$3:$AA$1315,DataRegularSeason20242025!$B$3:$B$1315, "&lt;=" &amp; FE$1, DataRegularSeason20242025!$D$3:$D$1315, $A33)+SUMIFS(DataRegularSeason20242025!$AB$3:$AB$1315,DataRegularSeason20242025!$B$3:$B$1315, "&lt;=" &amp; FE$1, DataRegularSeason20242025!$E$3:$E$1315, $A33)</f>
        <v>34</v>
      </c>
      <c r="FF33">
        <f>SUMIFS(DataRegularSeason20242025!$AA$3:$AA$1315,DataRegularSeason20242025!$B$3:$B$1315, "&lt;=" &amp; FF$1, DataRegularSeason20242025!$D$3:$D$1315, $A33)+SUMIFS(DataRegularSeason20242025!$AB$3:$AB$1315,DataRegularSeason20242025!$B$3:$B$1315, "&lt;=" &amp; FF$1, DataRegularSeason20242025!$E$3:$E$1315, $A33)</f>
        <v>34</v>
      </c>
      <c r="FG33">
        <f>SUMIFS(DataRegularSeason20242025!$AA$3:$AA$1315,DataRegularSeason20242025!$B$3:$B$1315, "&lt;=" &amp; FG$1, DataRegularSeason20242025!$D$3:$D$1315, $A33)+SUMIFS(DataRegularSeason20242025!$AB$3:$AB$1315,DataRegularSeason20242025!$B$3:$B$1315, "&lt;=" &amp; FG$1, DataRegularSeason20242025!$E$3:$E$1315, $A33)</f>
        <v>34</v>
      </c>
      <c r="FH33">
        <f>SUMIFS(DataRegularSeason20242025!$AA$3:$AA$1315,DataRegularSeason20242025!$B$3:$B$1315, "&lt;=" &amp; FH$1, DataRegularSeason20242025!$D$3:$D$1315, $A33)+SUMIFS(DataRegularSeason20242025!$AB$3:$AB$1315,DataRegularSeason20242025!$B$3:$B$1315, "&lt;=" &amp; FH$1, DataRegularSeason20242025!$E$3:$E$1315, $A33)</f>
        <v>34</v>
      </c>
      <c r="FI33">
        <f>SUMIFS(DataRegularSeason20242025!$AA$3:$AA$1315,DataRegularSeason20242025!$B$3:$B$1315, "&lt;=" &amp; FI$1, DataRegularSeason20242025!$D$3:$D$1315, $A33)+SUMIFS(DataRegularSeason20242025!$AB$3:$AB$1315,DataRegularSeason20242025!$B$3:$B$1315, "&lt;=" &amp; FI$1, DataRegularSeason20242025!$E$3:$E$1315, $A33)</f>
        <v>34</v>
      </c>
      <c r="FJ33">
        <f>SUMIFS(DataRegularSeason20242025!$AA$3:$AA$1315,DataRegularSeason20242025!$B$3:$B$1315, "&lt;=" &amp; FJ$1, DataRegularSeason20242025!$D$3:$D$1315, $A33)+SUMIFS(DataRegularSeason20242025!$AB$3:$AB$1315,DataRegularSeason20242025!$B$3:$B$1315, "&lt;=" &amp; FJ$1, DataRegularSeason20242025!$E$3:$E$1315, $A33)</f>
        <v>34</v>
      </c>
      <c r="FK33">
        <f>SUMIFS(DataRegularSeason20242025!$AA$3:$AA$1315,DataRegularSeason20242025!$B$3:$B$1315, "&lt;=" &amp; FK$1, DataRegularSeason20242025!$D$3:$D$1315, $A33)+SUMIFS(DataRegularSeason20242025!$AB$3:$AB$1315,DataRegularSeason20242025!$B$3:$B$1315, "&lt;=" &amp; FK$1, DataRegularSeason20242025!$E$3:$E$1315, $A33)</f>
        <v>34</v>
      </c>
      <c r="FL33">
        <f>SUMIFS(DataRegularSeason20242025!$AA$3:$AA$1315,DataRegularSeason20242025!$B$3:$B$1315, "&lt;=" &amp; FL$1, DataRegularSeason20242025!$D$3:$D$1315, $A33)+SUMIFS(DataRegularSeason20242025!$AB$3:$AB$1315,DataRegularSeason20242025!$B$3:$B$1315, "&lt;=" &amp; FL$1, DataRegularSeason20242025!$E$3:$E$1315, $A33)</f>
        <v>34</v>
      </c>
      <c r="FM33">
        <f>SUMIFS(DataRegularSeason20242025!$AA$3:$AA$1315,DataRegularSeason20242025!$B$3:$B$1315, "&lt;=" &amp; FM$1, DataRegularSeason20242025!$D$3:$D$1315, $A33)+SUMIFS(DataRegularSeason20242025!$AB$3:$AB$1315,DataRegularSeason20242025!$B$3:$B$1315, "&lt;=" &amp; FM$1, DataRegularSeason20242025!$E$3:$E$1315, $A33)</f>
        <v>34</v>
      </c>
      <c r="FN33">
        <f>SUMIFS(DataRegularSeason20242025!$AA$3:$AA$1315,DataRegularSeason20242025!$B$3:$B$1315, "&lt;=" &amp; FN$1, DataRegularSeason20242025!$D$3:$D$1315, $A33)+SUMIFS(DataRegularSeason20242025!$AB$3:$AB$1315,DataRegularSeason20242025!$B$3:$B$1315, "&lt;=" &amp; FN$1, DataRegularSeason20242025!$E$3:$E$1315, $A33)</f>
        <v>34</v>
      </c>
      <c r="FO33">
        <f>SUMIFS(DataRegularSeason20242025!$AA$3:$AA$1315,DataRegularSeason20242025!$B$3:$B$1315, "&lt;=" &amp; FO$1, DataRegularSeason20242025!$D$3:$D$1315, $A33)+SUMIFS(DataRegularSeason20242025!$AB$3:$AB$1315,DataRegularSeason20242025!$B$3:$B$1315, "&lt;=" &amp; FO$1, DataRegularSeason20242025!$E$3:$E$1315, $A33)</f>
        <v>34</v>
      </c>
      <c r="FP33">
        <f>SUMIFS(DataRegularSeason20242025!$AA$3:$AA$1315,DataRegularSeason20242025!$B$3:$B$1315, "&lt;=" &amp; FP$1, DataRegularSeason20242025!$D$3:$D$1315, $A33)+SUMIFS(DataRegularSeason20242025!$AB$3:$AB$1315,DataRegularSeason20242025!$B$3:$B$1315, "&lt;=" &amp; FP$1, DataRegularSeason20242025!$E$3:$E$1315, $A33)</f>
        <v>34</v>
      </c>
      <c r="FQ33">
        <f>SUMIFS(DataRegularSeason20242025!$AA$3:$AA$1315,DataRegularSeason20242025!$B$3:$B$1315, "&lt;=" &amp; FQ$1, DataRegularSeason20242025!$D$3:$D$1315, $A33)+SUMIFS(DataRegularSeason20242025!$AB$3:$AB$1315,DataRegularSeason20242025!$B$3:$B$1315, "&lt;=" &amp; FQ$1, DataRegularSeason20242025!$E$3:$E$1315, $A33)</f>
        <v>34</v>
      </c>
      <c r="FR33">
        <f>SUMIFS(DataRegularSeason20242025!$AA$3:$AA$1315,DataRegularSeason20242025!$B$3:$B$1315, "&lt;=" &amp; FR$1, DataRegularSeason20242025!$D$3:$D$1315, $A33)+SUMIFS(DataRegularSeason20242025!$AB$3:$AB$1315,DataRegularSeason20242025!$B$3:$B$1315, "&lt;=" &amp; FR$1, DataRegularSeason20242025!$E$3:$E$1315, $A33)</f>
        <v>34</v>
      </c>
      <c r="FS33">
        <f>SUMIFS(DataRegularSeason20242025!$AA$3:$AA$1315,DataRegularSeason20242025!$B$3:$B$1315, "&lt;=" &amp; FS$1, DataRegularSeason20242025!$D$3:$D$1315, $A33)+SUMIFS(DataRegularSeason20242025!$AB$3:$AB$1315,DataRegularSeason20242025!$B$3:$B$1315, "&lt;=" &amp; FS$1, DataRegularSeason20242025!$E$3:$E$1315, $A33)</f>
        <v>34</v>
      </c>
      <c r="FT33">
        <f>SUMIFS(DataRegularSeason20242025!$AA$3:$AA$1315,DataRegularSeason20242025!$B$3:$B$1315, "&lt;=" &amp; FT$1, DataRegularSeason20242025!$D$3:$D$1315, $A33)+SUMIFS(DataRegularSeason20242025!$AB$3:$AB$1315,DataRegularSeason20242025!$B$3:$B$1315, "&lt;=" &amp; FT$1, DataRegularSeason20242025!$E$3:$E$1315, $A33)</f>
        <v>34</v>
      </c>
      <c r="FU33">
        <f>SUMIFS(DataRegularSeason20242025!$AA$3:$AA$1315,DataRegularSeason20242025!$B$3:$B$1315, "&lt;=" &amp; FU$1, DataRegularSeason20242025!$D$3:$D$1315, $A33)+SUMIFS(DataRegularSeason20242025!$AB$3:$AB$1315,DataRegularSeason20242025!$B$3:$B$1315, "&lt;=" &amp; FU$1, DataRegularSeason20242025!$E$3:$E$1315, $A33)</f>
        <v>34</v>
      </c>
      <c r="FV33">
        <f>SUMIFS(DataRegularSeason20242025!$AA$3:$AA$1315,DataRegularSeason20242025!$B$3:$B$1315, "&lt;=" &amp; FV$1, DataRegularSeason20242025!$D$3:$D$1315, $A33)+SUMIFS(DataRegularSeason20242025!$AB$3:$AB$1315,DataRegularSeason20242025!$B$3:$B$1315, "&lt;=" &amp; FV$1, DataRegularSeason20242025!$E$3:$E$1315, $A33)</f>
        <v>34</v>
      </c>
      <c r="FW33">
        <f>SUMIFS(DataRegularSeason20242025!$AA$3:$AA$1315,DataRegularSeason20242025!$B$3:$B$1315, "&lt;=" &amp; FW$1, DataRegularSeason20242025!$D$3:$D$1315, $A33)+SUMIFS(DataRegularSeason20242025!$AB$3:$AB$1315,DataRegularSeason20242025!$B$3:$B$1315, "&lt;=" &amp; FW$1, DataRegularSeason20242025!$E$3:$E$1315, $A33)</f>
        <v>34</v>
      </c>
      <c r="FX33">
        <f>SUMIFS(DataRegularSeason20242025!$AA$3:$AA$1315,DataRegularSeason20242025!$B$3:$B$1315, "&lt;=" &amp; FX$1, DataRegularSeason20242025!$D$3:$D$1315, $A33)+SUMIFS(DataRegularSeason20242025!$AB$3:$AB$1315,DataRegularSeason20242025!$B$3:$B$1315, "&lt;=" &amp; FX$1, DataRegularSeason20242025!$E$3:$E$1315, $A33)</f>
        <v>34</v>
      </c>
      <c r="FY33">
        <f>SUMIFS(DataRegularSeason20242025!$AA$3:$AA$1315,DataRegularSeason20242025!$B$3:$B$1315, "&lt;=" &amp; FY$1, DataRegularSeason20242025!$D$3:$D$1315, $A33)+SUMIFS(DataRegularSeason20242025!$AB$3:$AB$1315,DataRegularSeason20242025!$B$3:$B$1315, "&lt;=" &amp; FY$1, DataRegularSeason20242025!$E$3:$E$1315, $A33)</f>
        <v>34</v>
      </c>
      <c r="FZ33">
        <f>SUMIFS(DataRegularSeason20242025!$AA$3:$AA$1315,DataRegularSeason20242025!$B$3:$B$1315, "&lt;=" &amp; FZ$1, DataRegularSeason20242025!$D$3:$D$1315, $A33)+SUMIFS(DataRegularSeason20242025!$AB$3:$AB$1315,DataRegularSeason20242025!$B$3:$B$1315, "&lt;=" &amp; FZ$1, DataRegularSeason20242025!$E$3:$E$1315, $A33)</f>
        <v>34</v>
      </c>
      <c r="GA33">
        <f>SUMIFS(DataRegularSeason20242025!$AA$3:$AA$1315,DataRegularSeason20242025!$B$3:$B$1315, "&lt;=" &amp; GA$1, DataRegularSeason20242025!$D$3:$D$1315, $A33)+SUMIFS(DataRegularSeason20242025!$AB$3:$AB$1315,DataRegularSeason20242025!$B$3:$B$1315, "&lt;=" &amp; GA$1, DataRegularSeason20242025!$E$3:$E$1315, $A33)</f>
        <v>34</v>
      </c>
      <c r="GB33">
        <f>SUMIFS(DataRegularSeason20242025!$AA$3:$AA$1315,DataRegularSeason20242025!$B$3:$B$1315, "&lt;=" &amp; GB$1, DataRegularSeason20242025!$D$3:$D$1315, $A33)+SUMIFS(DataRegularSeason20242025!$AB$3:$AB$1315,DataRegularSeason20242025!$B$3:$B$1315, "&lt;=" &amp; GB$1, DataRegularSeason20242025!$E$3:$E$1315, $A33)</f>
        <v>34</v>
      </c>
      <c r="GC33">
        <f>SUMIFS(DataRegularSeason20242025!$AA$3:$AA$1315,DataRegularSeason20242025!$B$3:$B$1315, "&lt;=" &amp; GC$1, DataRegularSeason20242025!$D$3:$D$1315, $A33)+SUMIFS(DataRegularSeason20242025!$AB$3:$AB$1315,DataRegularSeason20242025!$B$3:$B$1315, "&lt;=" &amp; GC$1, DataRegularSeason20242025!$E$3:$E$1315, $A33)</f>
        <v>34</v>
      </c>
      <c r="GD33">
        <f>SUMIFS(DataRegularSeason20242025!$AA$3:$AA$1315,DataRegularSeason20242025!$B$3:$B$1315, "&lt;=" &amp; GD$1, DataRegularSeason20242025!$D$3:$D$1315, $A33)+SUMIFS(DataRegularSeason20242025!$AB$3:$AB$1315,DataRegularSeason20242025!$B$3:$B$1315, "&lt;=" &amp; GD$1, DataRegularSeason20242025!$E$3:$E$1315, $A33)</f>
        <v>34</v>
      </c>
      <c r="GE33">
        <f>SUMIFS(DataRegularSeason20242025!$AA$3:$AA$1315,DataRegularSeason20242025!$B$3:$B$1315, "&lt;=" &amp; GE$1, DataRegularSeason20242025!$D$3:$D$1315, $A33)+SUMIFS(DataRegularSeason20242025!$AB$3:$AB$1315,DataRegularSeason20242025!$B$3:$B$1315, "&lt;=" &amp; GE$1, DataRegularSeason20242025!$E$3:$E$1315, $A33)</f>
        <v>34</v>
      </c>
      <c r="GF33">
        <f>SUMIFS(DataRegularSeason20242025!$AA$3:$AA$1315,DataRegularSeason20242025!$B$3:$B$1315, "&lt;=" &amp; GF$1, DataRegularSeason20242025!$D$3:$D$1315, $A33)+SUMIFS(DataRegularSeason20242025!$AB$3:$AB$1315,DataRegularSeason20242025!$B$3:$B$1315, "&lt;=" &amp; GF$1, DataRegularSeason20242025!$E$3:$E$1315, $A33)</f>
        <v>34</v>
      </c>
      <c r="GG33">
        <f>SUMIFS(DataRegularSeason20242025!$AA$3:$AA$1315,DataRegularSeason20242025!$B$3:$B$1315, "&lt;=" &amp; GG$1, DataRegularSeason20242025!$D$3:$D$1315, $A33)+SUMIFS(DataRegularSeason20242025!$AB$3:$AB$1315,DataRegularSeason20242025!$B$3:$B$1315, "&lt;=" &amp; GG$1, DataRegularSeason20242025!$E$3:$E$1315, $A33)</f>
        <v>34</v>
      </c>
      <c r="GH33">
        <f>SUMIFS(DataRegularSeason20242025!$AA$3:$AA$1315,DataRegularSeason20242025!$B$3:$B$1315, "&lt;=" &amp; GH$1, DataRegularSeason20242025!$D$3:$D$1315, $A33)+SUMIFS(DataRegularSeason20242025!$AB$3:$AB$1315,DataRegularSeason20242025!$B$3:$B$1315, "&lt;=" &amp; GH$1, DataRegularSeason20242025!$E$3:$E$1315, $A33)</f>
        <v>34</v>
      </c>
      <c r="GI33">
        <f>SUMIFS(DataRegularSeason20242025!$AA$3:$AA$1315,DataRegularSeason20242025!$B$3:$B$1315, "&lt;=" &amp; GI$1, DataRegularSeason20242025!$D$3:$D$1315, $A33)+SUMIFS(DataRegularSeason20242025!$AB$3:$AB$1315,DataRegularSeason20242025!$B$3:$B$1315, "&lt;=" &amp; GI$1, DataRegularSeason20242025!$E$3:$E$1315, $A33)</f>
        <v>34</v>
      </c>
      <c r="GJ33">
        <f>SUMIFS(DataRegularSeason20242025!$AA$3:$AA$1315,DataRegularSeason20242025!$B$3:$B$1315, "&lt;=" &amp; GJ$1, DataRegularSeason20242025!$D$3:$D$1315, $A33)+SUMIFS(DataRegularSeason20242025!$AB$3:$AB$1315,DataRegularSeason20242025!$B$3:$B$1315, "&lt;=" &amp; GJ$1, DataRegularSeason20242025!$E$3:$E$1315, $A33)</f>
        <v>34</v>
      </c>
      <c r="GK33">
        <f>SUMIFS(DataRegularSeason20242025!$AA$3:$AA$1315,DataRegularSeason20242025!$B$3:$B$1315, "&lt;=" &amp; GK$1, DataRegularSeason20242025!$D$3:$D$1315, $A33)+SUMIFS(DataRegularSeason20242025!$AB$3:$AB$1315,DataRegularSeason20242025!$B$3:$B$1315, "&lt;=" &amp; GK$1, DataRegularSeason20242025!$E$3:$E$1315, $A33)</f>
        <v>34</v>
      </c>
      <c r="GL33">
        <f>SUMIFS(DataRegularSeason20242025!$AA$3:$AA$1315,DataRegularSeason20242025!$B$3:$B$1315, "&lt;=" &amp; GL$1, DataRegularSeason20242025!$D$3:$D$1315, $A33)+SUMIFS(DataRegularSeason20242025!$AB$3:$AB$1315,DataRegularSeason20242025!$B$3:$B$1315, "&lt;=" &amp; GL$1, DataRegularSeason20242025!$E$3:$E$1315, $A33)</f>
        <v>34</v>
      </c>
      <c r="GM33">
        <f>SUMIFS(DataRegularSeason20242025!$AA$3:$AA$1315,DataRegularSeason20242025!$B$3:$B$1315, "&lt;=" &amp; GM$1, DataRegularSeason20242025!$D$3:$D$1315, $A33)+SUMIFS(DataRegularSeason20242025!$AB$3:$AB$1315,DataRegularSeason20242025!$B$3:$B$1315, "&lt;=" &amp; GM$1, DataRegularSeason20242025!$E$3:$E$1315, $A33)</f>
        <v>34</v>
      </c>
      <c r="GN33">
        <f>SUMIFS(DataRegularSeason20242025!$AA$3:$AA$1315,DataRegularSeason20242025!$B$3:$B$1315, "&lt;=" &amp; GN$1, DataRegularSeason20242025!$D$3:$D$1315, $A33)+SUMIFS(DataRegularSeason20242025!$AB$3:$AB$1315,DataRegularSeason20242025!$B$3:$B$1315, "&lt;=" &amp; GN$1, DataRegularSeason20242025!$E$3:$E$1315, $A33)</f>
        <v>34</v>
      </c>
      <c r="GO33">
        <f>SUMIFS(DataRegularSeason20242025!$AA$3:$AA$1315,DataRegularSeason20242025!$B$3:$B$1315, "&lt;=" &amp; GO$1, DataRegularSeason20242025!$D$3:$D$1315, $A33)+SUMIFS(DataRegularSeason20242025!$AB$3:$AB$1315,DataRegularSeason20242025!$B$3:$B$1315, "&lt;=" &amp; GO$1, DataRegularSeason20242025!$E$3:$E$1315, $A33)</f>
        <v>34</v>
      </c>
      <c r="GP33">
        <f>SUMIFS(DataRegularSeason20242025!$AA$3:$AA$1315,DataRegularSeason20242025!$B$3:$B$1315, "&lt;=" &amp; GP$1, DataRegularSeason20242025!$D$3:$D$1315, $A33)+SUMIFS(DataRegularSeason20242025!$AB$3:$AB$1315,DataRegularSeason20242025!$B$3:$B$1315, "&lt;=" &amp; GP$1, DataRegularSeason20242025!$E$3:$E$1315, $A33)</f>
        <v>34</v>
      </c>
      <c r="GQ33">
        <f>SUMIFS(DataRegularSeason20242025!$AA$3:$AA$1315,DataRegularSeason20242025!$B$3:$B$1315, "&lt;=" &amp; GQ$1, DataRegularSeason20242025!$D$3:$D$1315, $A33)+SUMIFS(DataRegularSeason20242025!$AB$3:$AB$1315,DataRegularSeason20242025!$B$3:$B$1315, "&lt;=" &amp; GQ$1, DataRegularSeason20242025!$E$3:$E$1315, $A33)</f>
        <v>34</v>
      </c>
      <c r="GR33">
        <f>SUMIFS(DataRegularSeason20242025!$AA$3:$AA$1315,DataRegularSeason20242025!$B$3:$B$1315, "&lt;=" &amp; GR$1, DataRegularSeason20242025!$D$3:$D$1315, $A33)+SUMIFS(DataRegularSeason20242025!$AB$3:$AB$1315,DataRegularSeason20242025!$B$3:$B$1315, "&lt;=" &amp; GR$1, DataRegularSeason20242025!$E$3:$E$1315, $A33)</f>
        <v>34</v>
      </c>
      <c r="GS33">
        <f>SUMIFS(DataRegularSeason20242025!$AA$3:$AA$1315,DataRegularSeason20242025!$B$3:$B$1315, "&lt;=" &amp; GS$1, DataRegularSeason20242025!$D$3:$D$1315, $A33)+SUMIFS(DataRegularSeason20242025!$AB$3:$AB$1315,DataRegularSeason20242025!$B$3:$B$1315, "&lt;=" &amp; GS$1, DataRegularSeason20242025!$E$3:$E$1315, $A33)</f>
        <v>34</v>
      </c>
      <c r="GT33">
        <f>SUMIFS(DataRegularSeason20242025!$AA$3:$AA$1315,DataRegularSeason20242025!$B$3:$B$1315, "&lt;=" &amp; GT$1, DataRegularSeason20242025!$D$3:$D$1315, $A33)+SUMIFS(DataRegularSeason20242025!$AB$3:$AB$1315,DataRegularSeason20242025!$B$3:$B$1315, "&lt;=" &amp; GT$1, DataRegularSeason20242025!$E$3:$E$1315, $A33)</f>
        <v>34</v>
      </c>
      <c r="GU33">
        <f>SUMIFS(DataRegularSeason20242025!$AA$3:$AA$1315,DataRegularSeason20242025!$B$3:$B$1315, "&lt;=" &amp; GU$1, DataRegularSeason20242025!$D$3:$D$1315, $A33)+SUMIFS(DataRegularSeason20242025!$AB$3:$AB$1315,DataRegularSeason20242025!$B$3:$B$1315, "&lt;=" &amp; GU$1, DataRegularSeason20242025!$E$3:$E$1315, $A33)</f>
        <v>34</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v>
      </c>
      <c r="DO34">
        <f>SUBTOTAL(101,Table4[2025-01-26])</f>
        <v>54</v>
      </c>
      <c r="DP34">
        <f>SUBTOTAL(101,Table4[2025-01-27])</f>
        <v>54</v>
      </c>
      <c r="DQ34">
        <f>SUBTOTAL(101,Table4[2025-01-28])</f>
        <v>54</v>
      </c>
      <c r="DR34">
        <f>SUBTOTAL(101,Table4[2025-01-29])</f>
        <v>54</v>
      </c>
      <c r="DS34">
        <f>SUBTOTAL(101,Table4[2025-01-30])</f>
        <v>54</v>
      </c>
      <c r="DT34">
        <f>SUBTOTAL(101,Table4[2025-01-31])</f>
        <v>54</v>
      </c>
      <c r="DU34">
        <f>SUBTOTAL(101,Table4[2025-02-01])</f>
        <v>54</v>
      </c>
      <c r="DV34">
        <f>SUBTOTAL(101,Table4[2025-02-02])</f>
        <v>54</v>
      </c>
      <c r="DW34">
        <f>SUBTOTAL(101,Table4[2025-02-03])</f>
        <v>54</v>
      </c>
      <c r="DX34">
        <f>SUBTOTAL(101,Table4[2025-02-04])</f>
        <v>54</v>
      </c>
      <c r="DY34">
        <f>SUBTOTAL(101,Table4[2025-02-05])</f>
        <v>54</v>
      </c>
      <c r="DZ34">
        <f>SUBTOTAL(101,Table4[2025-02-06])</f>
        <v>54</v>
      </c>
      <c r="EA34">
        <f>SUBTOTAL(101,Table4[2025-02-07])</f>
        <v>54</v>
      </c>
      <c r="EB34">
        <f>SUBTOTAL(101,Table4[2025-02-08])</f>
        <v>54</v>
      </c>
      <c r="EC34">
        <f>SUBTOTAL(101,Table4[2025-02-09])</f>
        <v>54</v>
      </c>
      <c r="ED34">
        <f>SUBTOTAL(101,Table4[2025-02-10])</f>
        <v>54</v>
      </c>
      <c r="EE34">
        <f>SUBTOTAL(101,Table4[2025-02-11])</f>
        <v>54</v>
      </c>
      <c r="EF34">
        <f>SUBTOTAL(101,Table4[2025-02-12])</f>
        <v>54</v>
      </c>
      <c r="EG34">
        <f>SUBTOTAL(101,Table4[2025-02-13])</f>
        <v>54</v>
      </c>
      <c r="EH34">
        <f>SUBTOTAL(101,Table4[2025-02-14])</f>
        <v>54</v>
      </c>
      <c r="EI34">
        <f>SUBTOTAL(101,Table4[2025-02-15])</f>
        <v>54</v>
      </c>
      <c r="EJ34">
        <f>SUBTOTAL(101,Table4[2025-02-16])</f>
        <v>54</v>
      </c>
      <c r="EK34">
        <f>SUBTOTAL(101,Table4[2025-02-17])</f>
        <v>54</v>
      </c>
      <c r="EL34">
        <f>SUBTOTAL(101,Table4[2025-02-18])</f>
        <v>54</v>
      </c>
      <c r="EM34">
        <f>SUBTOTAL(101,Table4[2025-02-19])</f>
        <v>54</v>
      </c>
      <c r="EN34">
        <f>SUBTOTAL(101,Table4[2025-02-20])</f>
        <v>54</v>
      </c>
      <c r="EO34">
        <f>SUBTOTAL(101,Table4[2025-02-21])</f>
        <v>54</v>
      </c>
      <c r="EP34">
        <f>SUBTOTAL(101,Table4[2025-02-22])</f>
        <v>54</v>
      </c>
      <c r="EQ34">
        <f>SUBTOTAL(101,Table4[2025-02-23])</f>
        <v>54</v>
      </c>
      <c r="ER34">
        <f>SUBTOTAL(101,Table4[2025-02-24])</f>
        <v>54</v>
      </c>
      <c r="ES34">
        <f>SUBTOTAL(101,Table4[2025-02-25])</f>
        <v>54</v>
      </c>
      <c r="ET34">
        <f>SUBTOTAL(101,Table4[2025-02-26])</f>
        <v>54</v>
      </c>
      <c r="EU34">
        <f>SUBTOTAL(101,Table4[2025-02-27])</f>
        <v>54</v>
      </c>
      <c r="EV34">
        <f>SUBTOTAL(101,Table4[2025-02-28])</f>
        <v>54</v>
      </c>
      <c r="EW34">
        <f>SUBTOTAL(101,Table4[2025-03-01])</f>
        <v>54</v>
      </c>
      <c r="EX34">
        <f>SUBTOTAL(101,Table4[2025-03-02])</f>
        <v>54</v>
      </c>
      <c r="EY34">
        <f>SUBTOTAL(101,Table4[2025-03-03])</f>
        <v>54</v>
      </c>
      <c r="EZ34">
        <f>SUBTOTAL(101,Table4[2025-03-04])</f>
        <v>54</v>
      </c>
      <c r="FA34">
        <f>SUBTOTAL(101,Table4[2025-03-05])</f>
        <v>54</v>
      </c>
      <c r="FB34">
        <f>SUBTOTAL(101,Table4[2025-03-06])</f>
        <v>54</v>
      </c>
      <c r="FC34">
        <f>SUBTOTAL(101,Table4[2025-03-07])</f>
        <v>54</v>
      </c>
      <c r="FD34">
        <f>SUBTOTAL(101,Table4[2025-03-08])</f>
        <v>54</v>
      </c>
      <c r="FE34">
        <f>SUBTOTAL(101,Table4[2025-03-09])</f>
        <v>54</v>
      </c>
      <c r="FF34">
        <f>SUBTOTAL(101,Table4[2025-03-10])</f>
        <v>54</v>
      </c>
      <c r="FG34">
        <f>SUBTOTAL(101,Table4[2025-03-11])</f>
        <v>54</v>
      </c>
      <c r="FH34">
        <f>SUBTOTAL(101,Table4[2025-03-12])</f>
        <v>54</v>
      </c>
      <c r="FI34">
        <f>SUBTOTAL(101,Table4[2025-03-13])</f>
        <v>54</v>
      </c>
      <c r="FJ34">
        <f>SUBTOTAL(101,Table4[2025-03-14])</f>
        <v>54</v>
      </c>
      <c r="FK34">
        <f>SUBTOTAL(101,Table4[2025-03-15])</f>
        <v>54</v>
      </c>
      <c r="FL34">
        <f>SUBTOTAL(101,Table4[2025-03-16])</f>
        <v>54</v>
      </c>
      <c r="FM34">
        <f>SUBTOTAL(101,Table4[2025-03-17])</f>
        <v>54</v>
      </c>
      <c r="FN34">
        <f>SUBTOTAL(101,Table4[2025-03-18])</f>
        <v>54</v>
      </c>
      <c r="FO34">
        <f>SUBTOTAL(101,Table4[2025-03-19])</f>
        <v>54</v>
      </c>
      <c r="FP34">
        <f>SUBTOTAL(101,Table4[2025-03-20])</f>
        <v>54</v>
      </c>
      <c r="FQ34">
        <f>SUBTOTAL(101,Table4[2025-03-21])</f>
        <v>54</v>
      </c>
      <c r="FR34">
        <f>SUBTOTAL(101,Table4[2025-03-22])</f>
        <v>54</v>
      </c>
      <c r="FS34">
        <f>SUBTOTAL(101,Table4[2025-03-23])</f>
        <v>54</v>
      </c>
      <c r="FT34">
        <f>SUBTOTAL(101,Table4[2025-03-24])</f>
        <v>54</v>
      </c>
      <c r="FU34">
        <f>SUBTOTAL(101,Table4[2025-03-25])</f>
        <v>54</v>
      </c>
      <c r="FV34">
        <f>SUBTOTAL(101,Table4[2025-03-26])</f>
        <v>54</v>
      </c>
      <c r="FW34">
        <f>SUBTOTAL(101,Table4[2025-03-27])</f>
        <v>54</v>
      </c>
      <c r="FX34">
        <f>SUBTOTAL(101,Table4[2025-03-28])</f>
        <v>54</v>
      </c>
      <c r="FY34">
        <f>SUBTOTAL(101,Table4[2025-03-29])</f>
        <v>54</v>
      </c>
      <c r="FZ34">
        <f>SUBTOTAL(101,Table4[2025-03-30])</f>
        <v>54</v>
      </c>
      <c r="GA34">
        <f>SUBTOTAL(101,Table4[2025-03-31])</f>
        <v>54</v>
      </c>
      <c r="GB34">
        <f>SUBTOTAL(101,Table4[2025-04-01])</f>
        <v>54</v>
      </c>
      <c r="GC34">
        <f>SUBTOTAL(101,Table4[2025-04-02])</f>
        <v>54</v>
      </c>
      <c r="GD34">
        <f>SUBTOTAL(101,Table4[2025-04-03])</f>
        <v>54</v>
      </c>
      <c r="GE34">
        <f>SUBTOTAL(101,Table4[2025-04-04])</f>
        <v>54</v>
      </c>
      <c r="GF34">
        <f>SUBTOTAL(101,Table4[2025-04-05])</f>
        <v>54</v>
      </c>
      <c r="GG34">
        <f>SUBTOTAL(101,Table4[2025-04-06])</f>
        <v>54</v>
      </c>
      <c r="GH34">
        <f>SUBTOTAL(101,Table4[2025-04-07])</f>
        <v>54</v>
      </c>
      <c r="GI34">
        <f>SUBTOTAL(101,Table4[2025-04-08])</f>
        <v>54</v>
      </c>
      <c r="GJ34">
        <f>SUBTOTAL(101,Table4[2025-04-09])</f>
        <v>54</v>
      </c>
      <c r="GK34">
        <f>SUBTOTAL(101,Table4[2025-04-10])</f>
        <v>54</v>
      </c>
      <c r="GL34">
        <f>SUBTOTAL(101,Table4[2025-04-11])</f>
        <v>54</v>
      </c>
      <c r="GM34">
        <f>SUBTOTAL(101,Table4[2025-04-12])</f>
        <v>54</v>
      </c>
      <c r="GN34">
        <f>SUBTOTAL(101,Table4[2025-04-13])</f>
        <v>54</v>
      </c>
      <c r="GO34">
        <f>SUBTOTAL(101,Table4[2025-04-14])</f>
        <v>54</v>
      </c>
      <c r="GP34">
        <f>SUBTOTAL(101,Table4[2025-04-15])</f>
        <v>54</v>
      </c>
      <c r="GQ34">
        <f>SUBTOTAL(101,Table4[2025-04-16])</f>
        <v>54</v>
      </c>
      <c r="GR34">
        <f>SUBTOTAL(101,Table4[2025-04-17])</f>
        <v>54</v>
      </c>
      <c r="GS34">
        <f>SUBTOTAL(101,Table4[2025-04-18])</f>
        <v>54</v>
      </c>
      <c r="GT34">
        <f>SUBTOTAL(101,Table4[2025-04-19])</f>
        <v>54</v>
      </c>
      <c r="GU34">
        <f>SUBTOTAL(101,Table4[2025-04-20])</f>
        <v>54</v>
      </c>
      <c r="JO34">
        <f>SUBTOTAL(103,Table4[2025-07-01])</f>
        <v>0</v>
      </c>
    </row>
  </sheetData>
  <phoneticPr fontId="1" type="noConversion"/>
  <conditionalFormatting sqref="D2:D33">
    <cfRule type="colorScale" priority="200">
      <colorScale>
        <cfvo type="min"/>
        <cfvo type="percentile" val="50"/>
        <cfvo type="max"/>
        <color rgb="FFF8696B"/>
        <color rgb="FFFFEB84"/>
        <color rgb="FF63BE7B"/>
      </colorScale>
    </cfRule>
  </conditionalFormatting>
  <conditionalFormatting sqref="D2:GU33">
    <cfRule type="colorScale" priority="202">
      <colorScale>
        <cfvo type="min"/>
        <cfvo type="percentile" val="50"/>
        <cfvo type="max"/>
        <color rgb="FFF8696B"/>
        <color rgb="FFFFEB84"/>
        <color rgb="FF63BE7B"/>
      </colorScale>
    </cfRule>
  </conditionalFormatting>
  <conditionalFormatting sqref="E2:E33">
    <cfRule type="colorScale" priority="199">
      <colorScale>
        <cfvo type="min"/>
        <cfvo type="percentile" val="50"/>
        <cfvo type="max"/>
        <color rgb="FFF8696B"/>
        <color rgb="FFFFEB84"/>
        <color rgb="FF63BE7B"/>
      </colorScale>
    </cfRule>
  </conditionalFormatting>
  <conditionalFormatting sqref="F2:F33">
    <cfRule type="colorScale" priority="198">
      <colorScale>
        <cfvo type="min"/>
        <cfvo type="percentile" val="50"/>
        <cfvo type="max"/>
        <color rgb="FFF8696B"/>
        <color rgb="FFFFEB84"/>
        <color rgb="FF63BE7B"/>
      </colorScale>
    </cfRule>
  </conditionalFormatting>
  <conditionalFormatting sqref="G2:G33">
    <cfRule type="colorScale" priority="197">
      <colorScale>
        <cfvo type="min"/>
        <cfvo type="percentile" val="50"/>
        <cfvo type="max"/>
        <color rgb="FFF8696B"/>
        <color rgb="FFFFEB84"/>
        <color rgb="FF63BE7B"/>
      </colorScale>
    </cfRule>
  </conditionalFormatting>
  <conditionalFormatting sqref="H2:H33">
    <cfRule type="colorScale" priority="196">
      <colorScale>
        <cfvo type="min"/>
        <cfvo type="percentile" val="50"/>
        <cfvo type="max"/>
        <color rgb="FFF8696B"/>
        <color rgb="FFFFEB84"/>
        <color rgb="FF63BE7B"/>
      </colorScale>
    </cfRule>
  </conditionalFormatting>
  <conditionalFormatting sqref="I2:I33">
    <cfRule type="colorScale" priority="195">
      <colorScale>
        <cfvo type="min"/>
        <cfvo type="percentile" val="50"/>
        <cfvo type="max"/>
        <color rgb="FFF8696B"/>
        <color rgb="FFFFEB84"/>
        <color rgb="FF63BE7B"/>
      </colorScale>
    </cfRule>
  </conditionalFormatting>
  <conditionalFormatting sqref="J2:J33">
    <cfRule type="colorScale" priority="194">
      <colorScale>
        <cfvo type="min"/>
        <cfvo type="percentile" val="50"/>
        <cfvo type="max"/>
        <color rgb="FFF8696B"/>
        <color rgb="FFFFEB84"/>
        <color rgb="FF63BE7B"/>
      </colorScale>
    </cfRule>
  </conditionalFormatting>
  <conditionalFormatting sqref="K2:K33">
    <cfRule type="colorScale" priority="193">
      <colorScale>
        <cfvo type="min"/>
        <cfvo type="percentile" val="50"/>
        <cfvo type="max"/>
        <color rgb="FFF8696B"/>
        <color rgb="FFFFEB84"/>
        <color rgb="FF63BE7B"/>
      </colorScale>
    </cfRule>
  </conditionalFormatting>
  <conditionalFormatting sqref="L2:L33">
    <cfRule type="colorScale" priority="192">
      <colorScale>
        <cfvo type="min"/>
        <cfvo type="percentile" val="50"/>
        <cfvo type="max"/>
        <color rgb="FFF8696B"/>
        <color rgb="FFFFEB84"/>
        <color rgb="FF63BE7B"/>
      </colorScale>
    </cfRule>
  </conditionalFormatting>
  <conditionalFormatting sqref="M2:M33">
    <cfRule type="colorScale" priority="191">
      <colorScale>
        <cfvo type="min"/>
        <cfvo type="percentile" val="50"/>
        <cfvo type="max"/>
        <color rgb="FFF8696B"/>
        <color rgb="FFFFEB84"/>
        <color rgb="FF63BE7B"/>
      </colorScale>
    </cfRule>
  </conditionalFormatting>
  <conditionalFormatting sqref="N2:N33">
    <cfRule type="colorScale" priority="190">
      <colorScale>
        <cfvo type="min"/>
        <cfvo type="percentile" val="50"/>
        <cfvo type="max"/>
        <color rgb="FFF8696B"/>
        <color rgb="FFFFEB84"/>
        <color rgb="FF63BE7B"/>
      </colorScale>
    </cfRule>
  </conditionalFormatting>
  <conditionalFormatting sqref="O2:O33">
    <cfRule type="colorScale" priority="189">
      <colorScale>
        <cfvo type="min"/>
        <cfvo type="percentile" val="50"/>
        <cfvo type="max"/>
        <color rgb="FFF8696B"/>
        <color rgb="FFFFEB84"/>
        <color rgb="FF63BE7B"/>
      </colorScale>
    </cfRule>
  </conditionalFormatting>
  <conditionalFormatting sqref="P2:P33">
    <cfRule type="colorScale" priority="188">
      <colorScale>
        <cfvo type="min"/>
        <cfvo type="percentile" val="50"/>
        <cfvo type="max"/>
        <color rgb="FFF8696B"/>
        <color rgb="FFFFEB84"/>
        <color rgb="FF63BE7B"/>
      </colorScale>
    </cfRule>
  </conditionalFormatting>
  <conditionalFormatting sqref="Q2:Q33">
    <cfRule type="colorScale" priority="187">
      <colorScale>
        <cfvo type="min"/>
        <cfvo type="percentile" val="50"/>
        <cfvo type="max"/>
        <color rgb="FFF8696B"/>
        <color rgb="FFFFEB84"/>
        <color rgb="FF63BE7B"/>
      </colorScale>
    </cfRule>
  </conditionalFormatting>
  <conditionalFormatting sqref="R2:R33">
    <cfRule type="colorScale" priority="186">
      <colorScale>
        <cfvo type="min"/>
        <cfvo type="percentile" val="50"/>
        <cfvo type="max"/>
        <color rgb="FFF8696B"/>
        <color rgb="FFFFEB84"/>
        <color rgb="FF63BE7B"/>
      </colorScale>
    </cfRule>
  </conditionalFormatting>
  <conditionalFormatting sqref="S2:S33">
    <cfRule type="colorScale" priority="185">
      <colorScale>
        <cfvo type="min"/>
        <cfvo type="percentile" val="50"/>
        <cfvo type="max"/>
        <color rgb="FFF8696B"/>
        <color rgb="FFFFEB84"/>
        <color rgb="FF63BE7B"/>
      </colorScale>
    </cfRule>
  </conditionalFormatting>
  <conditionalFormatting sqref="T2:T33">
    <cfRule type="colorScale" priority="184">
      <colorScale>
        <cfvo type="min"/>
        <cfvo type="percentile" val="50"/>
        <cfvo type="max"/>
        <color rgb="FFF8696B"/>
        <color rgb="FFFFEB84"/>
        <color rgb="FF63BE7B"/>
      </colorScale>
    </cfRule>
  </conditionalFormatting>
  <conditionalFormatting sqref="U2:U33">
    <cfRule type="colorScale" priority="183">
      <colorScale>
        <cfvo type="min"/>
        <cfvo type="percentile" val="50"/>
        <cfvo type="max"/>
        <color rgb="FFF8696B"/>
        <color rgb="FFFFEB84"/>
        <color rgb="FF63BE7B"/>
      </colorScale>
    </cfRule>
  </conditionalFormatting>
  <conditionalFormatting sqref="V2:V33">
    <cfRule type="colorScale" priority="182">
      <colorScale>
        <cfvo type="min"/>
        <cfvo type="percentile" val="50"/>
        <cfvo type="max"/>
        <color rgb="FFF8696B"/>
        <color rgb="FFFFEB84"/>
        <color rgb="FF63BE7B"/>
      </colorScale>
    </cfRule>
  </conditionalFormatting>
  <conditionalFormatting sqref="W2:W33">
    <cfRule type="colorScale" priority="181">
      <colorScale>
        <cfvo type="min"/>
        <cfvo type="percentile" val="50"/>
        <cfvo type="max"/>
        <color rgb="FFF8696B"/>
        <color rgb="FFFFEB84"/>
        <color rgb="FF63BE7B"/>
      </colorScale>
    </cfRule>
  </conditionalFormatting>
  <conditionalFormatting sqref="X2:X33">
    <cfRule type="colorScale" priority="180">
      <colorScale>
        <cfvo type="min"/>
        <cfvo type="percentile" val="50"/>
        <cfvo type="max"/>
        <color rgb="FFF8696B"/>
        <color rgb="FFFFEB84"/>
        <color rgb="FF63BE7B"/>
      </colorScale>
    </cfRule>
  </conditionalFormatting>
  <conditionalFormatting sqref="Y2:Y33">
    <cfRule type="colorScale" priority="179">
      <colorScale>
        <cfvo type="min"/>
        <cfvo type="percentile" val="50"/>
        <cfvo type="max"/>
        <color rgb="FFF8696B"/>
        <color rgb="FFFFEB84"/>
        <color rgb="FF63BE7B"/>
      </colorScale>
    </cfRule>
  </conditionalFormatting>
  <conditionalFormatting sqref="Z2:Z33">
    <cfRule type="colorScale" priority="178">
      <colorScale>
        <cfvo type="min"/>
        <cfvo type="percentile" val="50"/>
        <cfvo type="max"/>
        <color rgb="FFF8696B"/>
        <color rgb="FFFFEB84"/>
        <color rgb="FF63BE7B"/>
      </colorScale>
    </cfRule>
  </conditionalFormatting>
  <conditionalFormatting sqref="AA2:AA33">
    <cfRule type="colorScale" priority="177">
      <colorScale>
        <cfvo type="min"/>
        <cfvo type="percentile" val="50"/>
        <cfvo type="max"/>
        <color rgb="FFF8696B"/>
        <color rgb="FFFFEB84"/>
        <color rgb="FF63BE7B"/>
      </colorScale>
    </cfRule>
  </conditionalFormatting>
  <conditionalFormatting sqref="AB2:AB33">
    <cfRule type="colorScale" priority="176">
      <colorScale>
        <cfvo type="min"/>
        <cfvo type="percentile" val="50"/>
        <cfvo type="max"/>
        <color rgb="FFF8696B"/>
        <color rgb="FFFFEB84"/>
        <color rgb="FF63BE7B"/>
      </colorScale>
    </cfRule>
  </conditionalFormatting>
  <conditionalFormatting sqref="AC2:AC33">
    <cfRule type="colorScale" priority="175">
      <colorScale>
        <cfvo type="min"/>
        <cfvo type="percentile" val="50"/>
        <cfvo type="max"/>
        <color rgb="FFF8696B"/>
        <color rgb="FFFFEB84"/>
        <color rgb="FF63BE7B"/>
      </colorScale>
    </cfRule>
  </conditionalFormatting>
  <conditionalFormatting sqref="AD2:AD33">
    <cfRule type="colorScale" priority="174">
      <colorScale>
        <cfvo type="min"/>
        <cfvo type="percentile" val="50"/>
        <cfvo type="max"/>
        <color rgb="FFF8696B"/>
        <color rgb="FFFFEB84"/>
        <color rgb="FF63BE7B"/>
      </colorScale>
    </cfRule>
  </conditionalFormatting>
  <conditionalFormatting sqref="AE2:AE33">
    <cfRule type="colorScale" priority="173">
      <colorScale>
        <cfvo type="min"/>
        <cfvo type="percentile" val="50"/>
        <cfvo type="max"/>
        <color rgb="FFF8696B"/>
        <color rgb="FFFFEB84"/>
        <color rgb="FF63BE7B"/>
      </colorScale>
    </cfRule>
  </conditionalFormatting>
  <conditionalFormatting sqref="AF2:AF33">
    <cfRule type="colorScale" priority="172">
      <colorScale>
        <cfvo type="min"/>
        <cfvo type="percentile" val="50"/>
        <cfvo type="max"/>
        <color rgb="FFF8696B"/>
        <color rgb="FFFFEB84"/>
        <color rgb="FF63BE7B"/>
      </colorScale>
    </cfRule>
  </conditionalFormatting>
  <conditionalFormatting sqref="AG2:AG33">
    <cfRule type="colorScale" priority="171">
      <colorScale>
        <cfvo type="min"/>
        <cfvo type="percentile" val="50"/>
        <cfvo type="max"/>
        <color rgb="FFF8696B"/>
        <color rgb="FFFFEB84"/>
        <color rgb="FF63BE7B"/>
      </colorScale>
    </cfRule>
  </conditionalFormatting>
  <conditionalFormatting sqref="AH2:AH33">
    <cfRule type="colorScale" priority="170">
      <colorScale>
        <cfvo type="min"/>
        <cfvo type="percentile" val="50"/>
        <cfvo type="max"/>
        <color rgb="FFF8696B"/>
        <color rgb="FFFFEB84"/>
        <color rgb="FF63BE7B"/>
      </colorScale>
    </cfRule>
  </conditionalFormatting>
  <conditionalFormatting sqref="AI2:AI33">
    <cfRule type="colorScale" priority="169">
      <colorScale>
        <cfvo type="min"/>
        <cfvo type="percentile" val="50"/>
        <cfvo type="max"/>
        <color rgb="FFF8696B"/>
        <color rgb="FFFFEB84"/>
        <color rgb="FF63BE7B"/>
      </colorScale>
    </cfRule>
  </conditionalFormatting>
  <conditionalFormatting sqref="AJ2:AJ33">
    <cfRule type="colorScale" priority="168">
      <colorScale>
        <cfvo type="min"/>
        <cfvo type="percentile" val="50"/>
        <cfvo type="max"/>
        <color rgb="FFF8696B"/>
        <color rgb="FFFFEB84"/>
        <color rgb="FF63BE7B"/>
      </colorScale>
    </cfRule>
  </conditionalFormatting>
  <conditionalFormatting sqref="AK2:AK33">
    <cfRule type="colorScale" priority="167">
      <colorScale>
        <cfvo type="min"/>
        <cfvo type="percentile" val="50"/>
        <cfvo type="max"/>
        <color rgb="FFF8696B"/>
        <color rgb="FFFFEB84"/>
        <color rgb="FF63BE7B"/>
      </colorScale>
    </cfRule>
  </conditionalFormatting>
  <conditionalFormatting sqref="AL2:AL33">
    <cfRule type="colorScale" priority="166">
      <colorScale>
        <cfvo type="min"/>
        <cfvo type="percentile" val="50"/>
        <cfvo type="max"/>
        <color rgb="FFF8696B"/>
        <color rgb="FFFFEB84"/>
        <color rgb="FF63BE7B"/>
      </colorScale>
    </cfRule>
  </conditionalFormatting>
  <conditionalFormatting sqref="AM2:AM33">
    <cfRule type="colorScale" priority="165">
      <colorScale>
        <cfvo type="min"/>
        <cfvo type="percentile" val="50"/>
        <cfvo type="max"/>
        <color rgb="FFF8696B"/>
        <color rgb="FFFFEB84"/>
        <color rgb="FF63BE7B"/>
      </colorScale>
    </cfRule>
  </conditionalFormatting>
  <conditionalFormatting sqref="AN2:AN33">
    <cfRule type="colorScale" priority="164">
      <colorScale>
        <cfvo type="min"/>
        <cfvo type="percentile" val="50"/>
        <cfvo type="max"/>
        <color rgb="FFF8696B"/>
        <color rgb="FFFFEB84"/>
        <color rgb="FF63BE7B"/>
      </colorScale>
    </cfRule>
  </conditionalFormatting>
  <conditionalFormatting sqref="AO2:AO33">
    <cfRule type="colorScale" priority="163">
      <colorScale>
        <cfvo type="min"/>
        <cfvo type="percentile" val="50"/>
        <cfvo type="max"/>
        <color rgb="FFF8696B"/>
        <color rgb="FFFFEB84"/>
        <color rgb="FF63BE7B"/>
      </colorScale>
    </cfRule>
  </conditionalFormatting>
  <conditionalFormatting sqref="AP2:AP33">
    <cfRule type="colorScale" priority="162">
      <colorScale>
        <cfvo type="min"/>
        <cfvo type="percentile" val="50"/>
        <cfvo type="max"/>
        <color rgb="FFF8696B"/>
        <color rgb="FFFFEB84"/>
        <color rgb="FF63BE7B"/>
      </colorScale>
    </cfRule>
  </conditionalFormatting>
  <conditionalFormatting sqref="AQ2:AQ33">
    <cfRule type="colorScale" priority="161">
      <colorScale>
        <cfvo type="min"/>
        <cfvo type="percentile" val="50"/>
        <cfvo type="max"/>
        <color rgb="FFF8696B"/>
        <color rgb="FFFFEB84"/>
        <color rgb="FF63BE7B"/>
      </colorScale>
    </cfRule>
  </conditionalFormatting>
  <conditionalFormatting sqref="AR2:AR33">
    <cfRule type="colorScale" priority="160">
      <colorScale>
        <cfvo type="min"/>
        <cfvo type="percentile" val="50"/>
        <cfvo type="max"/>
        <color rgb="FFF8696B"/>
        <color rgb="FFFFEB84"/>
        <color rgb="FF63BE7B"/>
      </colorScale>
    </cfRule>
  </conditionalFormatting>
  <conditionalFormatting sqref="AS2:AS33">
    <cfRule type="colorScale" priority="159">
      <colorScale>
        <cfvo type="min"/>
        <cfvo type="percentile" val="50"/>
        <cfvo type="max"/>
        <color rgb="FFF8696B"/>
        <color rgb="FFFFEB84"/>
        <color rgb="FF63BE7B"/>
      </colorScale>
    </cfRule>
  </conditionalFormatting>
  <conditionalFormatting sqref="AT2:AT33">
    <cfRule type="colorScale" priority="158">
      <colorScale>
        <cfvo type="min"/>
        <cfvo type="percentile" val="50"/>
        <cfvo type="max"/>
        <color rgb="FFF8696B"/>
        <color rgb="FFFFEB84"/>
        <color rgb="FF63BE7B"/>
      </colorScale>
    </cfRule>
  </conditionalFormatting>
  <conditionalFormatting sqref="AU2:AU33">
    <cfRule type="colorScale" priority="157">
      <colorScale>
        <cfvo type="min"/>
        <cfvo type="percentile" val="50"/>
        <cfvo type="max"/>
        <color rgb="FFF8696B"/>
        <color rgb="FFFFEB84"/>
        <color rgb="FF63BE7B"/>
      </colorScale>
    </cfRule>
  </conditionalFormatting>
  <conditionalFormatting sqref="AV2:AV33">
    <cfRule type="colorScale" priority="156">
      <colorScale>
        <cfvo type="min"/>
        <cfvo type="percentile" val="50"/>
        <cfvo type="max"/>
        <color rgb="FFF8696B"/>
        <color rgb="FFFFEB84"/>
        <color rgb="FF63BE7B"/>
      </colorScale>
    </cfRule>
  </conditionalFormatting>
  <conditionalFormatting sqref="AW2:AW33">
    <cfRule type="colorScale" priority="155">
      <colorScale>
        <cfvo type="min"/>
        <cfvo type="percentile" val="50"/>
        <cfvo type="max"/>
        <color rgb="FFF8696B"/>
        <color rgb="FFFFEB84"/>
        <color rgb="FF63BE7B"/>
      </colorScale>
    </cfRule>
  </conditionalFormatting>
  <conditionalFormatting sqref="AX2:AX33">
    <cfRule type="colorScale" priority="154">
      <colorScale>
        <cfvo type="min"/>
        <cfvo type="percentile" val="50"/>
        <cfvo type="max"/>
        <color rgb="FFF8696B"/>
        <color rgb="FFFFEB84"/>
        <color rgb="FF63BE7B"/>
      </colorScale>
    </cfRule>
  </conditionalFormatting>
  <conditionalFormatting sqref="AY2:AY33">
    <cfRule type="colorScale" priority="153">
      <colorScale>
        <cfvo type="min"/>
        <cfvo type="percentile" val="50"/>
        <cfvo type="max"/>
        <color rgb="FFF8696B"/>
        <color rgb="FFFFEB84"/>
        <color rgb="FF63BE7B"/>
      </colorScale>
    </cfRule>
  </conditionalFormatting>
  <conditionalFormatting sqref="AZ2:AZ33">
    <cfRule type="colorScale" priority="152">
      <colorScale>
        <cfvo type="min"/>
        <cfvo type="percentile" val="50"/>
        <cfvo type="max"/>
        <color rgb="FFF8696B"/>
        <color rgb="FFFFEB84"/>
        <color rgb="FF63BE7B"/>
      </colorScale>
    </cfRule>
  </conditionalFormatting>
  <conditionalFormatting sqref="BA2:BA33">
    <cfRule type="colorScale" priority="151">
      <colorScale>
        <cfvo type="min"/>
        <cfvo type="percentile" val="50"/>
        <cfvo type="max"/>
        <color rgb="FFF8696B"/>
        <color rgb="FFFFEB84"/>
        <color rgb="FF63BE7B"/>
      </colorScale>
    </cfRule>
  </conditionalFormatting>
  <conditionalFormatting sqref="BB2:BB33">
    <cfRule type="colorScale" priority="150">
      <colorScale>
        <cfvo type="min"/>
        <cfvo type="percentile" val="50"/>
        <cfvo type="max"/>
        <color rgb="FFF8696B"/>
        <color rgb="FFFFEB84"/>
        <color rgb="FF63BE7B"/>
      </colorScale>
    </cfRule>
  </conditionalFormatting>
  <conditionalFormatting sqref="BC2:BC33">
    <cfRule type="colorScale" priority="149">
      <colorScale>
        <cfvo type="min"/>
        <cfvo type="percentile" val="50"/>
        <cfvo type="max"/>
        <color rgb="FFF8696B"/>
        <color rgb="FFFFEB84"/>
        <color rgb="FF63BE7B"/>
      </colorScale>
    </cfRule>
  </conditionalFormatting>
  <conditionalFormatting sqref="BD2:BD33">
    <cfRule type="colorScale" priority="148">
      <colorScale>
        <cfvo type="min"/>
        <cfvo type="percentile" val="50"/>
        <cfvo type="max"/>
        <color rgb="FFF8696B"/>
        <color rgb="FFFFEB84"/>
        <color rgb="FF63BE7B"/>
      </colorScale>
    </cfRule>
  </conditionalFormatting>
  <conditionalFormatting sqref="BE2:BE33">
    <cfRule type="colorScale" priority="147">
      <colorScale>
        <cfvo type="min"/>
        <cfvo type="percentile" val="50"/>
        <cfvo type="max"/>
        <color rgb="FFF8696B"/>
        <color rgb="FFFFEB84"/>
        <color rgb="FF63BE7B"/>
      </colorScale>
    </cfRule>
  </conditionalFormatting>
  <conditionalFormatting sqref="BF2:BF33">
    <cfRule type="colorScale" priority="146">
      <colorScale>
        <cfvo type="min"/>
        <cfvo type="percentile" val="50"/>
        <cfvo type="max"/>
        <color rgb="FFF8696B"/>
        <color rgb="FFFFEB84"/>
        <color rgb="FF63BE7B"/>
      </colorScale>
    </cfRule>
  </conditionalFormatting>
  <conditionalFormatting sqref="BG2:BG33">
    <cfRule type="colorScale" priority="145">
      <colorScale>
        <cfvo type="min"/>
        <cfvo type="percentile" val="50"/>
        <cfvo type="max"/>
        <color rgb="FFF8696B"/>
        <color rgb="FFFFEB84"/>
        <color rgb="FF63BE7B"/>
      </colorScale>
    </cfRule>
  </conditionalFormatting>
  <conditionalFormatting sqref="BH2:BH33">
    <cfRule type="colorScale" priority="144">
      <colorScale>
        <cfvo type="min"/>
        <cfvo type="percentile" val="50"/>
        <cfvo type="max"/>
        <color rgb="FFF8696B"/>
        <color rgb="FFFFEB84"/>
        <color rgb="FF63BE7B"/>
      </colorScale>
    </cfRule>
  </conditionalFormatting>
  <conditionalFormatting sqref="BI2:BI33">
    <cfRule type="colorScale" priority="143">
      <colorScale>
        <cfvo type="min"/>
        <cfvo type="percentile" val="50"/>
        <cfvo type="max"/>
        <color rgb="FFF8696B"/>
        <color rgb="FFFFEB84"/>
        <color rgb="FF63BE7B"/>
      </colorScale>
    </cfRule>
  </conditionalFormatting>
  <conditionalFormatting sqref="BJ2:BJ33">
    <cfRule type="colorScale" priority="142">
      <colorScale>
        <cfvo type="min"/>
        <cfvo type="percentile" val="50"/>
        <cfvo type="max"/>
        <color rgb="FFF8696B"/>
        <color rgb="FFFFEB84"/>
        <color rgb="FF63BE7B"/>
      </colorScale>
    </cfRule>
  </conditionalFormatting>
  <conditionalFormatting sqref="BK2:BK33">
    <cfRule type="colorScale" priority="141">
      <colorScale>
        <cfvo type="min"/>
        <cfvo type="percentile" val="50"/>
        <cfvo type="max"/>
        <color rgb="FFF8696B"/>
        <color rgb="FFFFEB84"/>
        <color rgb="FF63BE7B"/>
      </colorScale>
    </cfRule>
  </conditionalFormatting>
  <conditionalFormatting sqref="BL2:BL33">
    <cfRule type="colorScale" priority="140">
      <colorScale>
        <cfvo type="min"/>
        <cfvo type="percentile" val="50"/>
        <cfvo type="max"/>
        <color rgb="FFF8696B"/>
        <color rgb="FFFFEB84"/>
        <color rgb="FF63BE7B"/>
      </colorScale>
    </cfRule>
  </conditionalFormatting>
  <conditionalFormatting sqref="BM2:BM33">
    <cfRule type="colorScale" priority="139">
      <colorScale>
        <cfvo type="min"/>
        <cfvo type="percentile" val="50"/>
        <cfvo type="max"/>
        <color rgb="FFF8696B"/>
        <color rgb="FFFFEB84"/>
        <color rgb="FF63BE7B"/>
      </colorScale>
    </cfRule>
  </conditionalFormatting>
  <conditionalFormatting sqref="BN2:BN33">
    <cfRule type="colorScale" priority="138">
      <colorScale>
        <cfvo type="min"/>
        <cfvo type="percentile" val="50"/>
        <cfvo type="max"/>
        <color rgb="FFF8696B"/>
        <color rgb="FFFFEB84"/>
        <color rgb="FF63BE7B"/>
      </colorScale>
    </cfRule>
  </conditionalFormatting>
  <conditionalFormatting sqref="BO2:BO33">
    <cfRule type="colorScale" priority="137">
      <colorScale>
        <cfvo type="min"/>
        <cfvo type="percentile" val="50"/>
        <cfvo type="max"/>
        <color rgb="FFF8696B"/>
        <color rgb="FFFFEB84"/>
        <color rgb="FF63BE7B"/>
      </colorScale>
    </cfRule>
  </conditionalFormatting>
  <conditionalFormatting sqref="BP2:BP33">
    <cfRule type="colorScale" priority="136">
      <colorScale>
        <cfvo type="min"/>
        <cfvo type="percentile" val="50"/>
        <cfvo type="max"/>
        <color rgb="FFF8696B"/>
        <color rgb="FFFFEB84"/>
        <color rgb="FF63BE7B"/>
      </colorScale>
    </cfRule>
  </conditionalFormatting>
  <conditionalFormatting sqref="BQ2:BQ33">
    <cfRule type="colorScale" priority="135">
      <colorScale>
        <cfvo type="min"/>
        <cfvo type="percentile" val="50"/>
        <cfvo type="max"/>
        <color rgb="FFF8696B"/>
        <color rgb="FFFFEB84"/>
        <color rgb="FF63BE7B"/>
      </colorScale>
    </cfRule>
  </conditionalFormatting>
  <conditionalFormatting sqref="BR2:BR33">
    <cfRule type="colorScale" priority="134">
      <colorScale>
        <cfvo type="min"/>
        <cfvo type="percentile" val="50"/>
        <cfvo type="max"/>
        <color rgb="FFF8696B"/>
        <color rgb="FFFFEB84"/>
        <color rgb="FF63BE7B"/>
      </colorScale>
    </cfRule>
  </conditionalFormatting>
  <conditionalFormatting sqref="BS2:BS33">
    <cfRule type="colorScale" priority="133">
      <colorScale>
        <cfvo type="min"/>
        <cfvo type="percentile" val="50"/>
        <cfvo type="max"/>
        <color rgb="FFF8696B"/>
        <color rgb="FFFFEB84"/>
        <color rgb="FF63BE7B"/>
      </colorScale>
    </cfRule>
  </conditionalFormatting>
  <conditionalFormatting sqref="BT2:BT33">
    <cfRule type="colorScale" priority="132">
      <colorScale>
        <cfvo type="min"/>
        <cfvo type="percentile" val="50"/>
        <cfvo type="max"/>
        <color rgb="FFF8696B"/>
        <color rgb="FFFFEB84"/>
        <color rgb="FF63BE7B"/>
      </colorScale>
    </cfRule>
  </conditionalFormatting>
  <conditionalFormatting sqref="BU2:BU33">
    <cfRule type="colorScale" priority="131">
      <colorScale>
        <cfvo type="min"/>
        <cfvo type="percentile" val="50"/>
        <cfvo type="max"/>
        <color rgb="FFF8696B"/>
        <color rgb="FFFFEB84"/>
        <color rgb="FF63BE7B"/>
      </colorScale>
    </cfRule>
  </conditionalFormatting>
  <conditionalFormatting sqref="BV2:BV33">
    <cfRule type="colorScale" priority="130">
      <colorScale>
        <cfvo type="min"/>
        <cfvo type="percentile" val="50"/>
        <cfvo type="max"/>
        <color rgb="FFF8696B"/>
        <color rgb="FFFFEB84"/>
        <color rgb="FF63BE7B"/>
      </colorScale>
    </cfRule>
  </conditionalFormatting>
  <conditionalFormatting sqref="BW2:BW33">
    <cfRule type="colorScale" priority="129">
      <colorScale>
        <cfvo type="min"/>
        <cfvo type="percentile" val="50"/>
        <cfvo type="max"/>
        <color rgb="FFF8696B"/>
        <color rgb="FFFFEB84"/>
        <color rgb="FF63BE7B"/>
      </colorScale>
    </cfRule>
  </conditionalFormatting>
  <conditionalFormatting sqref="BX2:BX33">
    <cfRule type="colorScale" priority="128">
      <colorScale>
        <cfvo type="min"/>
        <cfvo type="percentile" val="50"/>
        <cfvo type="max"/>
        <color rgb="FFF8696B"/>
        <color rgb="FFFFEB84"/>
        <color rgb="FF63BE7B"/>
      </colorScale>
    </cfRule>
  </conditionalFormatting>
  <conditionalFormatting sqref="BY2:BY33">
    <cfRule type="colorScale" priority="127">
      <colorScale>
        <cfvo type="min"/>
        <cfvo type="percentile" val="50"/>
        <cfvo type="max"/>
        <color rgb="FFF8696B"/>
        <color rgb="FFFFEB84"/>
        <color rgb="FF63BE7B"/>
      </colorScale>
    </cfRule>
  </conditionalFormatting>
  <conditionalFormatting sqref="BZ2:BZ33">
    <cfRule type="colorScale" priority="126">
      <colorScale>
        <cfvo type="min"/>
        <cfvo type="percentile" val="50"/>
        <cfvo type="max"/>
        <color rgb="FFF8696B"/>
        <color rgb="FFFFEB84"/>
        <color rgb="FF63BE7B"/>
      </colorScale>
    </cfRule>
  </conditionalFormatting>
  <conditionalFormatting sqref="CA2:CA33">
    <cfRule type="colorScale" priority="125">
      <colorScale>
        <cfvo type="min"/>
        <cfvo type="percentile" val="50"/>
        <cfvo type="max"/>
        <color rgb="FFF8696B"/>
        <color rgb="FFFFEB84"/>
        <color rgb="FF63BE7B"/>
      </colorScale>
    </cfRule>
  </conditionalFormatting>
  <conditionalFormatting sqref="CB2:CB33">
    <cfRule type="colorScale" priority="124">
      <colorScale>
        <cfvo type="min"/>
        <cfvo type="percentile" val="50"/>
        <cfvo type="max"/>
        <color rgb="FFF8696B"/>
        <color rgb="FFFFEB84"/>
        <color rgb="FF63BE7B"/>
      </colorScale>
    </cfRule>
  </conditionalFormatting>
  <conditionalFormatting sqref="CC2:CC33">
    <cfRule type="colorScale" priority="123">
      <colorScale>
        <cfvo type="min"/>
        <cfvo type="percentile" val="50"/>
        <cfvo type="max"/>
        <color rgb="FFF8696B"/>
        <color rgb="FFFFEB84"/>
        <color rgb="FF63BE7B"/>
      </colorScale>
    </cfRule>
  </conditionalFormatting>
  <conditionalFormatting sqref="CD2:CD33">
    <cfRule type="colorScale" priority="122">
      <colorScale>
        <cfvo type="min"/>
        <cfvo type="percentile" val="50"/>
        <cfvo type="max"/>
        <color rgb="FFF8696B"/>
        <color rgb="FFFFEB84"/>
        <color rgb="FF63BE7B"/>
      </colorScale>
    </cfRule>
  </conditionalFormatting>
  <conditionalFormatting sqref="CE2:CE33">
    <cfRule type="colorScale" priority="121">
      <colorScale>
        <cfvo type="min"/>
        <cfvo type="percentile" val="50"/>
        <cfvo type="max"/>
        <color rgb="FFF8696B"/>
        <color rgb="FFFFEB84"/>
        <color rgb="FF63BE7B"/>
      </colorScale>
    </cfRule>
  </conditionalFormatting>
  <conditionalFormatting sqref="CF2:CF33">
    <cfRule type="colorScale" priority="120">
      <colorScale>
        <cfvo type="min"/>
        <cfvo type="percentile" val="50"/>
        <cfvo type="max"/>
        <color rgb="FFF8696B"/>
        <color rgb="FFFFEB84"/>
        <color rgb="FF63BE7B"/>
      </colorScale>
    </cfRule>
  </conditionalFormatting>
  <conditionalFormatting sqref="CG2:CG33">
    <cfRule type="colorScale" priority="119">
      <colorScale>
        <cfvo type="min"/>
        <cfvo type="percentile" val="50"/>
        <cfvo type="max"/>
        <color rgb="FFF8696B"/>
        <color rgb="FFFFEB84"/>
        <color rgb="FF63BE7B"/>
      </colorScale>
    </cfRule>
  </conditionalFormatting>
  <conditionalFormatting sqref="CH2:CH33">
    <cfRule type="colorScale" priority="118">
      <colorScale>
        <cfvo type="min"/>
        <cfvo type="percentile" val="50"/>
        <cfvo type="max"/>
        <color rgb="FFF8696B"/>
        <color rgb="FFFFEB84"/>
        <color rgb="FF63BE7B"/>
      </colorScale>
    </cfRule>
  </conditionalFormatting>
  <conditionalFormatting sqref="CI2:CI33">
    <cfRule type="colorScale" priority="117">
      <colorScale>
        <cfvo type="min"/>
        <cfvo type="percentile" val="50"/>
        <cfvo type="max"/>
        <color rgb="FFF8696B"/>
        <color rgb="FFFFEB84"/>
        <color rgb="FF63BE7B"/>
      </colorScale>
    </cfRule>
  </conditionalFormatting>
  <conditionalFormatting sqref="CJ2:CJ33">
    <cfRule type="colorScale" priority="116">
      <colorScale>
        <cfvo type="min"/>
        <cfvo type="percentile" val="50"/>
        <cfvo type="max"/>
        <color rgb="FFF8696B"/>
        <color rgb="FFFFEB84"/>
        <color rgb="FF63BE7B"/>
      </colorScale>
    </cfRule>
  </conditionalFormatting>
  <conditionalFormatting sqref="CK2:CK33">
    <cfRule type="colorScale" priority="115">
      <colorScale>
        <cfvo type="min"/>
        <cfvo type="percentile" val="50"/>
        <cfvo type="max"/>
        <color rgb="FFF8696B"/>
        <color rgb="FFFFEB84"/>
        <color rgb="FF63BE7B"/>
      </colorScale>
    </cfRule>
  </conditionalFormatting>
  <conditionalFormatting sqref="CL2:CL33">
    <cfRule type="colorScale" priority="114">
      <colorScale>
        <cfvo type="min"/>
        <cfvo type="percentile" val="50"/>
        <cfvo type="max"/>
        <color rgb="FFF8696B"/>
        <color rgb="FFFFEB84"/>
        <color rgb="FF63BE7B"/>
      </colorScale>
    </cfRule>
  </conditionalFormatting>
  <conditionalFormatting sqref="CM2:CM33">
    <cfRule type="colorScale" priority="113">
      <colorScale>
        <cfvo type="min"/>
        <cfvo type="percentile" val="50"/>
        <cfvo type="max"/>
        <color rgb="FFF8696B"/>
        <color rgb="FFFFEB84"/>
        <color rgb="FF63BE7B"/>
      </colorScale>
    </cfRule>
  </conditionalFormatting>
  <conditionalFormatting sqref="CN2:CN33">
    <cfRule type="colorScale" priority="112">
      <colorScale>
        <cfvo type="min"/>
        <cfvo type="percentile" val="50"/>
        <cfvo type="max"/>
        <color rgb="FFF8696B"/>
        <color rgb="FFFFEB84"/>
        <color rgb="FF63BE7B"/>
      </colorScale>
    </cfRule>
  </conditionalFormatting>
  <conditionalFormatting sqref="CO2:CO33">
    <cfRule type="colorScale" priority="111">
      <colorScale>
        <cfvo type="min"/>
        <cfvo type="percentile" val="50"/>
        <cfvo type="max"/>
        <color rgb="FFF8696B"/>
        <color rgb="FFFFEB84"/>
        <color rgb="FF63BE7B"/>
      </colorScale>
    </cfRule>
  </conditionalFormatting>
  <conditionalFormatting sqref="CP2:CP33">
    <cfRule type="colorScale" priority="110">
      <colorScale>
        <cfvo type="min"/>
        <cfvo type="percentile" val="50"/>
        <cfvo type="max"/>
        <color rgb="FFF8696B"/>
        <color rgb="FFFFEB84"/>
        <color rgb="FF63BE7B"/>
      </colorScale>
    </cfRule>
  </conditionalFormatting>
  <conditionalFormatting sqref="CQ2:CQ33">
    <cfRule type="colorScale" priority="109">
      <colorScale>
        <cfvo type="min"/>
        <cfvo type="percentile" val="50"/>
        <cfvo type="max"/>
        <color rgb="FFF8696B"/>
        <color rgb="FFFFEB84"/>
        <color rgb="FF63BE7B"/>
      </colorScale>
    </cfRule>
  </conditionalFormatting>
  <conditionalFormatting sqref="CR2:CR33">
    <cfRule type="colorScale" priority="108">
      <colorScale>
        <cfvo type="min"/>
        <cfvo type="percentile" val="50"/>
        <cfvo type="max"/>
        <color rgb="FFF8696B"/>
        <color rgb="FFFFEB84"/>
        <color rgb="FF63BE7B"/>
      </colorScale>
    </cfRule>
  </conditionalFormatting>
  <conditionalFormatting sqref="CS2:CS33">
    <cfRule type="colorScale" priority="107">
      <colorScale>
        <cfvo type="min"/>
        <cfvo type="percentile" val="50"/>
        <cfvo type="max"/>
        <color rgb="FFF8696B"/>
        <color rgb="FFFFEB84"/>
        <color rgb="FF63BE7B"/>
      </colorScale>
    </cfRule>
  </conditionalFormatting>
  <conditionalFormatting sqref="CT2:CT33">
    <cfRule type="colorScale" priority="106">
      <colorScale>
        <cfvo type="min"/>
        <cfvo type="percentile" val="50"/>
        <cfvo type="max"/>
        <color rgb="FFF8696B"/>
        <color rgb="FFFFEB84"/>
        <color rgb="FF63BE7B"/>
      </colorScale>
    </cfRule>
  </conditionalFormatting>
  <conditionalFormatting sqref="CU2:CU33">
    <cfRule type="colorScale" priority="105">
      <colorScale>
        <cfvo type="min"/>
        <cfvo type="percentile" val="50"/>
        <cfvo type="max"/>
        <color rgb="FFF8696B"/>
        <color rgb="FFFFEB84"/>
        <color rgb="FF63BE7B"/>
      </colorScale>
    </cfRule>
  </conditionalFormatting>
  <conditionalFormatting sqref="CV2:CV33">
    <cfRule type="colorScale" priority="104">
      <colorScale>
        <cfvo type="min"/>
        <cfvo type="percentile" val="50"/>
        <cfvo type="max"/>
        <color rgb="FFF8696B"/>
        <color rgb="FFFFEB84"/>
        <color rgb="FF63BE7B"/>
      </colorScale>
    </cfRule>
  </conditionalFormatting>
  <conditionalFormatting sqref="CW2:CW33">
    <cfRule type="colorScale" priority="103">
      <colorScale>
        <cfvo type="min"/>
        <cfvo type="percentile" val="50"/>
        <cfvo type="max"/>
        <color rgb="FFF8696B"/>
        <color rgb="FFFFEB84"/>
        <color rgb="FF63BE7B"/>
      </colorScale>
    </cfRule>
  </conditionalFormatting>
  <conditionalFormatting sqref="CX2:CX33">
    <cfRule type="colorScale" priority="102">
      <colorScale>
        <cfvo type="min"/>
        <cfvo type="percentile" val="50"/>
        <cfvo type="max"/>
        <color rgb="FFF8696B"/>
        <color rgb="FFFFEB84"/>
        <color rgb="FF63BE7B"/>
      </colorScale>
    </cfRule>
  </conditionalFormatting>
  <conditionalFormatting sqref="CY2:CY33">
    <cfRule type="colorScale" priority="101">
      <colorScale>
        <cfvo type="min"/>
        <cfvo type="percentile" val="50"/>
        <cfvo type="max"/>
        <color rgb="FFF8696B"/>
        <color rgb="FFFFEB84"/>
        <color rgb="FF63BE7B"/>
      </colorScale>
    </cfRule>
  </conditionalFormatting>
  <conditionalFormatting sqref="CZ2:CZ33">
    <cfRule type="colorScale" priority="100">
      <colorScale>
        <cfvo type="min"/>
        <cfvo type="percentile" val="50"/>
        <cfvo type="max"/>
        <color rgb="FFF8696B"/>
        <color rgb="FFFFEB84"/>
        <color rgb="FF63BE7B"/>
      </colorScale>
    </cfRule>
  </conditionalFormatting>
  <conditionalFormatting sqref="DA2:DA33">
    <cfRule type="colorScale" priority="99">
      <colorScale>
        <cfvo type="min"/>
        <cfvo type="percentile" val="50"/>
        <cfvo type="max"/>
        <color rgb="FFF8696B"/>
        <color rgb="FFFFEB84"/>
        <color rgb="FF63BE7B"/>
      </colorScale>
    </cfRule>
  </conditionalFormatting>
  <conditionalFormatting sqref="DB2:DB33">
    <cfRule type="colorScale" priority="98">
      <colorScale>
        <cfvo type="min"/>
        <cfvo type="percentile" val="50"/>
        <cfvo type="max"/>
        <color rgb="FFF8696B"/>
        <color rgb="FFFFEB84"/>
        <color rgb="FF63BE7B"/>
      </colorScale>
    </cfRule>
  </conditionalFormatting>
  <conditionalFormatting sqref="DC2:DC33">
    <cfRule type="colorScale" priority="97">
      <colorScale>
        <cfvo type="min"/>
        <cfvo type="percentile" val="50"/>
        <cfvo type="max"/>
        <color rgb="FFF8696B"/>
        <color rgb="FFFFEB84"/>
        <color rgb="FF63BE7B"/>
      </colorScale>
    </cfRule>
  </conditionalFormatting>
  <conditionalFormatting sqref="DD2:DD33">
    <cfRule type="colorScale" priority="96">
      <colorScale>
        <cfvo type="min"/>
        <cfvo type="percentile" val="50"/>
        <cfvo type="max"/>
        <color rgb="FFF8696B"/>
        <color rgb="FFFFEB84"/>
        <color rgb="FF63BE7B"/>
      </colorScale>
    </cfRule>
  </conditionalFormatting>
  <conditionalFormatting sqref="DE2:DE33">
    <cfRule type="colorScale" priority="95">
      <colorScale>
        <cfvo type="min"/>
        <cfvo type="percentile" val="50"/>
        <cfvo type="max"/>
        <color rgb="FFF8696B"/>
        <color rgb="FFFFEB84"/>
        <color rgb="FF63BE7B"/>
      </colorScale>
    </cfRule>
  </conditionalFormatting>
  <conditionalFormatting sqref="DF2:DF33">
    <cfRule type="colorScale" priority="94">
      <colorScale>
        <cfvo type="min"/>
        <cfvo type="percentile" val="50"/>
        <cfvo type="max"/>
        <color rgb="FFF8696B"/>
        <color rgb="FFFFEB84"/>
        <color rgb="FF63BE7B"/>
      </colorScale>
    </cfRule>
  </conditionalFormatting>
  <conditionalFormatting sqref="DG2:DG33">
    <cfRule type="colorScale" priority="93">
      <colorScale>
        <cfvo type="min"/>
        <cfvo type="percentile" val="50"/>
        <cfvo type="max"/>
        <color rgb="FFF8696B"/>
        <color rgb="FFFFEB84"/>
        <color rgb="FF63BE7B"/>
      </colorScale>
    </cfRule>
  </conditionalFormatting>
  <conditionalFormatting sqref="DH2:DH33">
    <cfRule type="colorScale" priority="92">
      <colorScale>
        <cfvo type="min"/>
        <cfvo type="percentile" val="50"/>
        <cfvo type="max"/>
        <color rgb="FFF8696B"/>
        <color rgb="FFFFEB84"/>
        <color rgb="FF63BE7B"/>
      </colorScale>
    </cfRule>
  </conditionalFormatting>
  <conditionalFormatting sqref="DI2:DI33">
    <cfRule type="colorScale" priority="91">
      <colorScale>
        <cfvo type="min"/>
        <cfvo type="percentile" val="50"/>
        <cfvo type="max"/>
        <color rgb="FFF8696B"/>
        <color rgb="FFFFEB84"/>
        <color rgb="FF63BE7B"/>
      </colorScale>
    </cfRule>
  </conditionalFormatting>
  <conditionalFormatting sqref="DJ2:DJ33">
    <cfRule type="colorScale" priority="90">
      <colorScale>
        <cfvo type="min"/>
        <cfvo type="percentile" val="50"/>
        <cfvo type="max"/>
        <color rgb="FFF8696B"/>
        <color rgb="FFFFEB84"/>
        <color rgb="FF63BE7B"/>
      </colorScale>
    </cfRule>
  </conditionalFormatting>
  <conditionalFormatting sqref="DK2:DK33">
    <cfRule type="colorScale" priority="89">
      <colorScale>
        <cfvo type="min"/>
        <cfvo type="percentile" val="50"/>
        <cfvo type="max"/>
        <color rgb="FFF8696B"/>
        <color rgb="FFFFEB84"/>
        <color rgb="FF63BE7B"/>
      </colorScale>
    </cfRule>
  </conditionalFormatting>
  <conditionalFormatting sqref="DL2:DL33">
    <cfRule type="colorScale" priority="88">
      <colorScale>
        <cfvo type="min"/>
        <cfvo type="percentile" val="50"/>
        <cfvo type="max"/>
        <color rgb="FFF8696B"/>
        <color rgb="FFFFEB84"/>
        <color rgb="FF63BE7B"/>
      </colorScale>
    </cfRule>
  </conditionalFormatting>
  <conditionalFormatting sqref="DM2:DM33">
    <cfRule type="colorScale" priority="87">
      <colorScale>
        <cfvo type="min"/>
        <cfvo type="percentile" val="50"/>
        <cfvo type="max"/>
        <color rgb="FFF8696B"/>
        <color rgb="FFFFEB84"/>
        <color rgb="FF63BE7B"/>
      </colorScale>
    </cfRule>
  </conditionalFormatting>
  <conditionalFormatting sqref="DN2:DN33">
    <cfRule type="colorScale" priority="86">
      <colorScale>
        <cfvo type="min"/>
        <cfvo type="percentile" val="50"/>
        <cfvo type="max"/>
        <color rgb="FFF8696B"/>
        <color rgb="FFFFEB84"/>
        <color rgb="FF63BE7B"/>
      </colorScale>
    </cfRule>
  </conditionalFormatting>
  <conditionalFormatting sqref="DO2:DO33">
    <cfRule type="colorScale" priority="85">
      <colorScale>
        <cfvo type="min"/>
        <cfvo type="percentile" val="50"/>
        <cfvo type="max"/>
        <color rgb="FFF8696B"/>
        <color rgb="FFFFEB84"/>
        <color rgb="FF63BE7B"/>
      </colorScale>
    </cfRule>
  </conditionalFormatting>
  <conditionalFormatting sqref="DP2:DP33">
    <cfRule type="colorScale" priority="84">
      <colorScale>
        <cfvo type="min"/>
        <cfvo type="percentile" val="50"/>
        <cfvo type="max"/>
        <color rgb="FFF8696B"/>
        <color rgb="FFFFEB84"/>
        <color rgb="FF63BE7B"/>
      </colorScale>
    </cfRule>
  </conditionalFormatting>
  <conditionalFormatting sqref="DQ2:DQ33">
    <cfRule type="colorScale" priority="83">
      <colorScale>
        <cfvo type="min"/>
        <cfvo type="percentile" val="50"/>
        <cfvo type="max"/>
        <color rgb="FFF8696B"/>
        <color rgb="FFFFEB84"/>
        <color rgb="FF63BE7B"/>
      </colorScale>
    </cfRule>
  </conditionalFormatting>
  <conditionalFormatting sqref="DR2:DR33">
    <cfRule type="colorScale" priority="82">
      <colorScale>
        <cfvo type="min"/>
        <cfvo type="percentile" val="50"/>
        <cfvo type="max"/>
        <color rgb="FFF8696B"/>
        <color rgb="FFFFEB84"/>
        <color rgb="FF63BE7B"/>
      </colorScale>
    </cfRule>
  </conditionalFormatting>
  <conditionalFormatting sqref="DS2:DS33">
    <cfRule type="colorScale" priority="81">
      <colorScale>
        <cfvo type="min"/>
        <cfvo type="percentile" val="50"/>
        <cfvo type="max"/>
        <color rgb="FFF8696B"/>
        <color rgb="FFFFEB84"/>
        <color rgb="FF63BE7B"/>
      </colorScale>
    </cfRule>
  </conditionalFormatting>
  <conditionalFormatting sqref="DT2:DT33">
    <cfRule type="colorScale" priority="80">
      <colorScale>
        <cfvo type="min"/>
        <cfvo type="percentile" val="50"/>
        <cfvo type="max"/>
        <color rgb="FFF8696B"/>
        <color rgb="FFFFEB84"/>
        <color rgb="FF63BE7B"/>
      </colorScale>
    </cfRule>
  </conditionalFormatting>
  <conditionalFormatting sqref="DU2:DU33">
    <cfRule type="colorScale" priority="79">
      <colorScale>
        <cfvo type="min"/>
        <cfvo type="percentile" val="50"/>
        <cfvo type="max"/>
        <color rgb="FFF8696B"/>
        <color rgb="FFFFEB84"/>
        <color rgb="FF63BE7B"/>
      </colorScale>
    </cfRule>
  </conditionalFormatting>
  <conditionalFormatting sqref="DV2:DV33">
    <cfRule type="colorScale" priority="78">
      <colorScale>
        <cfvo type="min"/>
        <cfvo type="percentile" val="50"/>
        <cfvo type="max"/>
        <color rgb="FFF8696B"/>
        <color rgb="FFFFEB84"/>
        <color rgb="FF63BE7B"/>
      </colorScale>
    </cfRule>
  </conditionalFormatting>
  <conditionalFormatting sqref="DW2:DW33">
    <cfRule type="colorScale" priority="77">
      <colorScale>
        <cfvo type="min"/>
        <cfvo type="percentile" val="50"/>
        <cfvo type="max"/>
        <color rgb="FFF8696B"/>
        <color rgb="FFFFEB84"/>
        <color rgb="FF63BE7B"/>
      </colorScale>
    </cfRule>
  </conditionalFormatting>
  <conditionalFormatting sqref="DX2:DX33">
    <cfRule type="colorScale" priority="76">
      <colorScale>
        <cfvo type="min"/>
        <cfvo type="percentile" val="50"/>
        <cfvo type="max"/>
        <color rgb="FFF8696B"/>
        <color rgb="FFFFEB84"/>
        <color rgb="FF63BE7B"/>
      </colorScale>
    </cfRule>
  </conditionalFormatting>
  <conditionalFormatting sqref="DY2:DY33">
    <cfRule type="colorScale" priority="75">
      <colorScale>
        <cfvo type="min"/>
        <cfvo type="percentile" val="50"/>
        <cfvo type="max"/>
        <color rgb="FFF8696B"/>
        <color rgb="FFFFEB84"/>
        <color rgb="FF63BE7B"/>
      </colorScale>
    </cfRule>
  </conditionalFormatting>
  <conditionalFormatting sqref="DZ2:DZ33">
    <cfRule type="colorScale" priority="74">
      <colorScale>
        <cfvo type="min"/>
        <cfvo type="percentile" val="50"/>
        <cfvo type="max"/>
        <color rgb="FFF8696B"/>
        <color rgb="FFFFEB84"/>
        <color rgb="FF63BE7B"/>
      </colorScale>
    </cfRule>
  </conditionalFormatting>
  <conditionalFormatting sqref="EA2:EA33">
    <cfRule type="colorScale" priority="73">
      <colorScale>
        <cfvo type="min"/>
        <cfvo type="percentile" val="50"/>
        <cfvo type="max"/>
        <color rgb="FFF8696B"/>
        <color rgb="FFFFEB84"/>
        <color rgb="FF63BE7B"/>
      </colorScale>
    </cfRule>
  </conditionalFormatting>
  <conditionalFormatting sqref="EB2:EB33">
    <cfRule type="colorScale" priority="72">
      <colorScale>
        <cfvo type="min"/>
        <cfvo type="percentile" val="50"/>
        <cfvo type="max"/>
        <color rgb="FFF8696B"/>
        <color rgb="FFFFEB84"/>
        <color rgb="FF63BE7B"/>
      </colorScale>
    </cfRule>
  </conditionalFormatting>
  <conditionalFormatting sqref="EC2:EC33">
    <cfRule type="colorScale" priority="71">
      <colorScale>
        <cfvo type="min"/>
        <cfvo type="percentile" val="50"/>
        <cfvo type="max"/>
        <color rgb="FFF8696B"/>
        <color rgb="FFFFEB84"/>
        <color rgb="FF63BE7B"/>
      </colorScale>
    </cfRule>
  </conditionalFormatting>
  <conditionalFormatting sqref="ED2:ED33">
    <cfRule type="colorScale" priority="70">
      <colorScale>
        <cfvo type="min"/>
        <cfvo type="percentile" val="50"/>
        <cfvo type="max"/>
        <color rgb="FFF8696B"/>
        <color rgb="FFFFEB84"/>
        <color rgb="FF63BE7B"/>
      </colorScale>
    </cfRule>
  </conditionalFormatting>
  <conditionalFormatting sqref="EE2:EE33">
    <cfRule type="colorScale" priority="69">
      <colorScale>
        <cfvo type="min"/>
        <cfvo type="percentile" val="50"/>
        <cfvo type="max"/>
        <color rgb="FFF8696B"/>
        <color rgb="FFFFEB84"/>
        <color rgb="FF63BE7B"/>
      </colorScale>
    </cfRule>
  </conditionalFormatting>
  <conditionalFormatting sqref="EF2:EF33">
    <cfRule type="colorScale" priority="68">
      <colorScale>
        <cfvo type="min"/>
        <cfvo type="percentile" val="50"/>
        <cfvo type="max"/>
        <color rgb="FFF8696B"/>
        <color rgb="FFFFEB84"/>
        <color rgb="FF63BE7B"/>
      </colorScale>
    </cfRule>
  </conditionalFormatting>
  <conditionalFormatting sqref="EG2:EG33">
    <cfRule type="colorScale" priority="67">
      <colorScale>
        <cfvo type="min"/>
        <cfvo type="percentile" val="50"/>
        <cfvo type="max"/>
        <color rgb="FFF8696B"/>
        <color rgb="FFFFEB84"/>
        <color rgb="FF63BE7B"/>
      </colorScale>
    </cfRule>
  </conditionalFormatting>
  <conditionalFormatting sqref="EH2:EH33">
    <cfRule type="colorScale" priority="66">
      <colorScale>
        <cfvo type="min"/>
        <cfvo type="percentile" val="50"/>
        <cfvo type="max"/>
        <color rgb="FFF8696B"/>
        <color rgb="FFFFEB84"/>
        <color rgb="FF63BE7B"/>
      </colorScale>
    </cfRule>
  </conditionalFormatting>
  <conditionalFormatting sqref="EI2:EI33">
    <cfRule type="colorScale" priority="65">
      <colorScale>
        <cfvo type="min"/>
        <cfvo type="percentile" val="50"/>
        <cfvo type="max"/>
        <color rgb="FFF8696B"/>
        <color rgb="FFFFEB84"/>
        <color rgb="FF63BE7B"/>
      </colorScale>
    </cfRule>
  </conditionalFormatting>
  <conditionalFormatting sqref="EJ2:EJ33">
    <cfRule type="colorScale" priority="64">
      <colorScale>
        <cfvo type="min"/>
        <cfvo type="percentile" val="50"/>
        <cfvo type="max"/>
        <color rgb="FFF8696B"/>
        <color rgb="FFFFEB84"/>
        <color rgb="FF63BE7B"/>
      </colorScale>
    </cfRule>
  </conditionalFormatting>
  <conditionalFormatting sqref="EK2:EK33">
    <cfRule type="colorScale" priority="63">
      <colorScale>
        <cfvo type="min"/>
        <cfvo type="percentile" val="50"/>
        <cfvo type="max"/>
        <color rgb="FFF8696B"/>
        <color rgb="FFFFEB84"/>
        <color rgb="FF63BE7B"/>
      </colorScale>
    </cfRule>
  </conditionalFormatting>
  <conditionalFormatting sqref="EL2:EL33">
    <cfRule type="colorScale" priority="62">
      <colorScale>
        <cfvo type="min"/>
        <cfvo type="percentile" val="50"/>
        <cfvo type="max"/>
        <color rgb="FFF8696B"/>
        <color rgb="FFFFEB84"/>
        <color rgb="FF63BE7B"/>
      </colorScale>
    </cfRule>
  </conditionalFormatting>
  <conditionalFormatting sqref="EM2:EM33">
    <cfRule type="colorScale" priority="61">
      <colorScale>
        <cfvo type="min"/>
        <cfvo type="percentile" val="50"/>
        <cfvo type="max"/>
        <color rgb="FFF8696B"/>
        <color rgb="FFFFEB84"/>
        <color rgb="FF63BE7B"/>
      </colorScale>
    </cfRule>
  </conditionalFormatting>
  <conditionalFormatting sqref="EN2:EN33">
    <cfRule type="colorScale" priority="60">
      <colorScale>
        <cfvo type="min"/>
        <cfvo type="percentile" val="50"/>
        <cfvo type="max"/>
        <color rgb="FFF8696B"/>
        <color rgb="FFFFEB84"/>
        <color rgb="FF63BE7B"/>
      </colorScale>
    </cfRule>
  </conditionalFormatting>
  <conditionalFormatting sqref="EO2:EO33">
    <cfRule type="colorScale" priority="59">
      <colorScale>
        <cfvo type="min"/>
        <cfvo type="percentile" val="50"/>
        <cfvo type="max"/>
        <color rgb="FFF8696B"/>
        <color rgb="FFFFEB84"/>
        <color rgb="FF63BE7B"/>
      </colorScale>
    </cfRule>
  </conditionalFormatting>
  <conditionalFormatting sqref="EP2:EP33">
    <cfRule type="colorScale" priority="58">
      <colorScale>
        <cfvo type="min"/>
        <cfvo type="percentile" val="50"/>
        <cfvo type="max"/>
        <color rgb="FFF8696B"/>
        <color rgb="FFFFEB84"/>
        <color rgb="FF63BE7B"/>
      </colorScale>
    </cfRule>
  </conditionalFormatting>
  <conditionalFormatting sqref="EQ2:EQ33">
    <cfRule type="colorScale" priority="57">
      <colorScale>
        <cfvo type="min"/>
        <cfvo type="percentile" val="50"/>
        <cfvo type="max"/>
        <color rgb="FFF8696B"/>
        <color rgb="FFFFEB84"/>
        <color rgb="FF63BE7B"/>
      </colorScale>
    </cfRule>
  </conditionalFormatting>
  <conditionalFormatting sqref="ER2:ER33">
    <cfRule type="colorScale" priority="56">
      <colorScale>
        <cfvo type="min"/>
        <cfvo type="percentile" val="50"/>
        <cfvo type="max"/>
        <color rgb="FFF8696B"/>
        <color rgb="FFFFEB84"/>
        <color rgb="FF63BE7B"/>
      </colorScale>
    </cfRule>
  </conditionalFormatting>
  <conditionalFormatting sqref="ES2:ES33">
    <cfRule type="colorScale" priority="55">
      <colorScale>
        <cfvo type="min"/>
        <cfvo type="percentile" val="50"/>
        <cfvo type="max"/>
        <color rgb="FFF8696B"/>
        <color rgb="FFFFEB84"/>
        <color rgb="FF63BE7B"/>
      </colorScale>
    </cfRule>
  </conditionalFormatting>
  <conditionalFormatting sqref="ET2:ET33">
    <cfRule type="colorScale" priority="54">
      <colorScale>
        <cfvo type="min"/>
        <cfvo type="percentile" val="50"/>
        <cfvo type="max"/>
        <color rgb="FFF8696B"/>
        <color rgb="FFFFEB84"/>
        <color rgb="FF63BE7B"/>
      </colorScale>
    </cfRule>
  </conditionalFormatting>
  <conditionalFormatting sqref="EU2:EU33">
    <cfRule type="colorScale" priority="53">
      <colorScale>
        <cfvo type="min"/>
        <cfvo type="percentile" val="50"/>
        <cfvo type="max"/>
        <color rgb="FFF8696B"/>
        <color rgb="FFFFEB84"/>
        <color rgb="FF63BE7B"/>
      </colorScale>
    </cfRule>
  </conditionalFormatting>
  <conditionalFormatting sqref="EV2:EV33">
    <cfRule type="colorScale" priority="52">
      <colorScale>
        <cfvo type="min"/>
        <cfvo type="percentile" val="50"/>
        <cfvo type="max"/>
        <color rgb="FFF8696B"/>
        <color rgb="FFFFEB84"/>
        <color rgb="FF63BE7B"/>
      </colorScale>
    </cfRule>
  </conditionalFormatting>
  <conditionalFormatting sqref="EW2:EW33">
    <cfRule type="colorScale" priority="51">
      <colorScale>
        <cfvo type="min"/>
        <cfvo type="percentile" val="50"/>
        <cfvo type="max"/>
        <color rgb="FFF8696B"/>
        <color rgb="FFFFEB84"/>
        <color rgb="FF63BE7B"/>
      </colorScale>
    </cfRule>
  </conditionalFormatting>
  <conditionalFormatting sqref="EX2:EX33">
    <cfRule type="colorScale" priority="50">
      <colorScale>
        <cfvo type="min"/>
        <cfvo type="percentile" val="50"/>
        <cfvo type="max"/>
        <color rgb="FFF8696B"/>
        <color rgb="FFFFEB84"/>
        <color rgb="FF63BE7B"/>
      </colorScale>
    </cfRule>
  </conditionalFormatting>
  <conditionalFormatting sqref="EY2:EY33">
    <cfRule type="colorScale" priority="49">
      <colorScale>
        <cfvo type="min"/>
        <cfvo type="percentile" val="50"/>
        <cfvo type="max"/>
        <color rgb="FFF8696B"/>
        <color rgb="FFFFEB84"/>
        <color rgb="FF63BE7B"/>
      </colorScale>
    </cfRule>
  </conditionalFormatting>
  <conditionalFormatting sqref="EZ2:EZ33">
    <cfRule type="colorScale" priority="48">
      <colorScale>
        <cfvo type="min"/>
        <cfvo type="percentile" val="50"/>
        <cfvo type="max"/>
        <color rgb="FFF8696B"/>
        <color rgb="FFFFEB84"/>
        <color rgb="FF63BE7B"/>
      </colorScale>
    </cfRule>
  </conditionalFormatting>
  <conditionalFormatting sqref="FA2:FA33">
    <cfRule type="colorScale" priority="47">
      <colorScale>
        <cfvo type="min"/>
        <cfvo type="percentile" val="50"/>
        <cfvo type="max"/>
        <color rgb="FFF8696B"/>
        <color rgb="FFFFEB84"/>
        <color rgb="FF63BE7B"/>
      </colorScale>
    </cfRule>
  </conditionalFormatting>
  <conditionalFormatting sqref="FB2:FB33">
    <cfRule type="colorScale" priority="46">
      <colorScale>
        <cfvo type="min"/>
        <cfvo type="percentile" val="50"/>
        <cfvo type="max"/>
        <color rgb="FFF8696B"/>
        <color rgb="FFFFEB84"/>
        <color rgb="FF63BE7B"/>
      </colorScale>
    </cfRule>
  </conditionalFormatting>
  <conditionalFormatting sqref="FC2:FC33">
    <cfRule type="colorScale" priority="45">
      <colorScale>
        <cfvo type="min"/>
        <cfvo type="percentile" val="50"/>
        <cfvo type="max"/>
        <color rgb="FFF8696B"/>
        <color rgb="FFFFEB84"/>
        <color rgb="FF63BE7B"/>
      </colorScale>
    </cfRule>
  </conditionalFormatting>
  <conditionalFormatting sqref="FD2:FD33">
    <cfRule type="colorScale" priority="44">
      <colorScale>
        <cfvo type="min"/>
        <cfvo type="percentile" val="50"/>
        <cfvo type="max"/>
        <color rgb="FFF8696B"/>
        <color rgb="FFFFEB84"/>
        <color rgb="FF63BE7B"/>
      </colorScale>
    </cfRule>
  </conditionalFormatting>
  <conditionalFormatting sqref="FE2:FE33">
    <cfRule type="colorScale" priority="43">
      <colorScale>
        <cfvo type="min"/>
        <cfvo type="percentile" val="50"/>
        <cfvo type="max"/>
        <color rgb="FFF8696B"/>
        <color rgb="FFFFEB84"/>
        <color rgb="FF63BE7B"/>
      </colorScale>
    </cfRule>
  </conditionalFormatting>
  <conditionalFormatting sqref="FF2:FF33">
    <cfRule type="colorScale" priority="42">
      <colorScale>
        <cfvo type="min"/>
        <cfvo type="percentile" val="50"/>
        <cfvo type="max"/>
        <color rgb="FFF8696B"/>
        <color rgb="FFFFEB84"/>
        <color rgb="FF63BE7B"/>
      </colorScale>
    </cfRule>
  </conditionalFormatting>
  <conditionalFormatting sqref="FG2:FG33">
    <cfRule type="colorScale" priority="41">
      <colorScale>
        <cfvo type="min"/>
        <cfvo type="percentile" val="50"/>
        <cfvo type="max"/>
        <color rgb="FFF8696B"/>
        <color rgb="FFFFEB84"/>
        <color rgb="FF63BE7B"/>
      </colorScale>
    </cfRule>
  </conditionalFormatting>
  <conditionalFormatting sqref="FH2:FH33">
    <cfRule type="colorScale" priority="40">
      <colorScale>
        <cfvo type="min"/>
        <cfvo type="percentile" val="50"/>
        <cfvo type="max"/>
        <color rgb="FFF8696B"/>
        <color rgb="FFFFEB84"/>
        <color rgb="FF63BE7B"/>
      </colorScale>
    </cfRule>
  </conditionalFormatting>
  <conditionalFormatting sqref="FI2:FI33">
    <cfRule type="colorScale" priority="39">
      <colorScale>
        <cfvo type="min"/>
        <cfvo type="percentile" val="50"/>
        <cfvo type="max"/>
        <color rgb="FFF8696B"/>
        <color rgb="FFFFEB84"/>
        <color rgb="FF63BE7B"/>
      </colorScale>
    </cfRule>
  </conditionalFormatting>
  <conditionalFormatting sqref="FJ2:FJ33">
    <cfRule type="colorScale" priority="38">
      <colorScale>
        <cfvo type="min"/>
        <cfvo type="percentile" val="50"/>
        <cfvo type="max"/>
        <color rgb="FFF8696B"/>
        <color rgb="FFFFEB84"/>
        <color rgb="FF63BE7B"/>
      </colorScale>
    </cfRule>
  </conditionalFormatting>
  <conditionalFormatting sqref="FK2:FK33">
    <cfRule type="colorScale" priority="37">
      <colorScale>
        <cfvo type="min"/>
        <cfvo type="percentile" val="50"/>
        <cfvo type="max"/>
        <color rgb="FFF8696B"/>
        <color rgb="FFFFEB84"/>
        <color rgb="FF63BE7B"/>
      </colorScale>
    </cfRule>
  </conditionalFormatting>
  <conditionalFormatting sqref="FL2:FL33">
    <cfRule type="colorScale" priority="36">
      <colorScale>
        <cfvo type="min"/>
        <cfvo type="percentile" val="50"/>
        <cfvo type="max"/>
        <color rgb="FFF8696B"/>
        <color rgb="FFFFEB84"/>
        <color rgb="FF63BE7B"/>
      </colorScale>
    </cfRule>
  </conditionalFormatting>
  <conditionalFormatting sqref="FM2:FM33">
    <cfRule type="colorScale" priority="35">
      <colorScale>
        <cfvo type="min"/>
        <cfvo type="percentile" val="50"/>
        <cfvo type="max"/>
        <color rgb="FFF8696B"/>
        <color rgb="FFFFEB84"/>
        <color rgb="FF63BE7B"/>
      </colorScale>
    </cfRule>
  </conditionalFormatting>
  <conditionalFormatting sqref="FN2:FN33">
    <cfRule type="colorScale" priority="34">
      <colorScale>
        <cfvo type="min"/>
        <cfvo type="percentile" val="50"/>
        <cfvo type="max"/>
        <color rgb="FFF8696B"/>
        <color rgb="FFFFEB84"/>
        <color rgb="FF63BE7B"/>
      </colorScale>
    </cfRule>
  </conditionalFormatting>
  <conditionalFormatting sqref="FO2:FO33">
    <cfRule type="colorScale" priority="33">
      <colorScale>
        <cfvo type="min"/>
        <cfvo type="percentile" val="50"/>
        <cfvo type="max"/>
        <color rgb="FFF8696B"/>
        <color rgb="FFFFEB84"/>
        <color rgb="FF63BE7B"/>
      </colorScale>
    </cfRule>
  </conditionalFormatting>
  <conditionalFormatting sqref="FP2:FP33">
    <cfRule type="colorScale" priority="32">
      <colorScale>
        <cfvo type="min"/>
        <cfvo type="percentile" val="50"/>
        <cfvo type="max"/>
        <color rgb="FFF8696B"/>
        <color rgb="FFFFEB84"/>
        <color rgb="FF63BE7B"/>
      </colorScale>
    </cfRule>
  </conditionalFormatting>
  <conditionalFormatting sqref="FQ2:FQ33">
    <cfRule type="colorScale" priority="31">
      <colorScale>
        <cfvo type="min"/>
        <cfvo type="percentile" val="50"/>
        <cfvo type="max"/>
        <color rgb="FFF8696B"/>
        <color rgb="FFFFEB84"/>
        <color rgb="FF63BE7B"/>
      </colorScale>
    </cfRule>
  </conditionalFormatting>
  <conditionalFormatting sqref="FR2:FR33">
    <cfRule type="colorScale" priority="30">
      <colorScale>
        <cfvo type="min"/>
        <cfvo type="percentile" val="50"/>
        <cfvo type="max"/>
        <color rgb="FFF8696B"/>
        <color rgb="FFFFEB84"/>
        <color rgb="FF63BE7B"/>
      </colorScale>
    </cfRule>
  </conditionalFormatting>
  <conditionalFormatting sqref="FS2:FS33">
    <cfRule type="colorScale" priority="29">
      <colorScale>
        <cfvo type="min"/>
        <cfvo type="percentile" val="50"/>
        <cfvo type="max"/>
        <color rgb="FFF8696B"/>
        <color rgb="FFFFEB84"/>
        <color rgb="FF63BE7B"/>
      </colorScale>
    </cfRule>
  </conditionalFormatting>
  <conditionalFormatting sqref="FT2:FT33">
    <cfRule type="colorScale" priority="28">
      <colorScale>
        <cfvo type="min"/>
        <cfvo type="percentile" val="50"/>
        <cfvo type="max"/>
        <color rgb="FFF8696B"/>
        <color rgb="FFFFEB84"/>
        <color rgb="FF63BE7B"/>
      </colorScale>
    </cfRule>
  </conditionalFormatting>
  <conditionalFormatting sqref="FU2:FV33">
    <cfRule type="colorScale" priority="27">
      <colorScale>
        <cfvo type="min"/>
        <cfvo type="percentile" val="50"/>
        <cfvo type="max"/>
        <color rgb="FFF8696B"/>
        <color rgb="FFFFEB84"/>
        <color rgb="FF63BE7B"/>
      </colorScale>
    </cfRule>
  </conditionalFormatting>
  <conditionalFormatting sqref="FV2:FV33">
    <cfRule type="colorScale" priority="26">
      <colorScale>
        <cfvo type="min"/>
        <cfvo type="percentile" val="50"/>
        <cfvo type="max"/>
        <color rgb="FFF8696B"/>
        <color rgb="FFFFEB84"/>
        <color rgb="FF63BE7B"/>
      </colorScale>
    </cfRule>
  </conditionalFormatting>
  <conditionalFormatting sqref="FW2:FW33">
    <cfRule type="colorScale" priority="25">
      <colorScale>
        <cfvo type="min"/>
        <cfvo type="percentile" val="50"/>
        <cfvo type="max"/>
        <color rgb="FFF8696B"/>
        <color rgb="FFFFEB84"/>
        <color rgb="FF63BE7B"/>
      </colorScale>
    </cfRule>
  </conditionalFormatting>
  <conditionalFormatting sqref="FX2:FX33">
    <cfRule type="colorScale" priority="24">
      <colorScale>
        <cfvo type="min"/>
        <cfvo type="percentile" val="50"/>
        <cfvo type="max"/>
        <color rgb="FFF8696B"/>
        <color rgb="FFFFEB84"/>
        <color rgb="FF63BE7B"/>
      </colorScale>
    </cfRule>
  </conditionalFormatting>
  <conditionalFormatting sqref="FY2:FY33">
    <cfRule type="colorScale" priority="23">
      <colorScale>
        <cfvo type="min"/>
        <cfvo type="percentile" val="50"/>
        <cfvo type="max"/>
        <color rgb="FFF8696B"/>
        <color rgb="FFFFEB84"/>
        <color rgb="FF63BE7B"/>
      </colorScale>
    </cfRule>
  </conditionalFormatting>
  <conditionalFormatting sqref="FZ2:FZ33">
    <cfRule type="colorScale" priority="22">
      <colorScale>
        <cfvo type="min"/>
        <cfvo type="percentile" val="50"/>
        <cfvo type="max"/>
        <color rgb="FFF8696B"/>
        <color rgb="FFFFEB84"/>
        <color rgb="FF63BE7B"/>
      </colorScale>
    </cfRule>
  </conditionalFormatting>
  <conditionalFormatting sqref="GA2:GA33">
    <cfRule type="colorScale" priority="21">
      <colorScale>
        <cfvo type="min"/>
        <cfvo type="percentile" val="50"/>
        <cfvo type="max"/>
        <color rgb="FFF8696B"/>
        <color rgb="FFFFEB84"/>
        <color rgb="FF63BE7B"/>
      </colorScale>
    </cfRule>
  </conditionalFormatting>
  <conditionalFormatting sqref="GB2:GB33">
    <cfRule type="colorScale" priority="20">
      <colorScale>
        <cfvo type="min"/>
        <cfvo type="percentile" val="50"/>
        <cfvo type="max"/>
        <color rgb="FFF8696B"/>
        <color rgb="FFFFEB84"/>
        <color rgb="FF63BE7B"/>
      </colorScale>
    </cfRule>
  </conditionalFormatting>
  <conditionalFormatting sqref="GC2:GC33">
    <cfRule type="colorScale" priority="19">
      <colorScale>
        <cfvo type="min"/>
        <cfvo type="percentile" val="50"/>
        <cfvo type="max"/>
        <color rgb="FFF8696B"/>
        <color rgb="FFFFEB84"/>
        <color rgb="FF63BE7B"/>
      </colorScale>
    </cfRule>
  </conditionalFormatting>
  <conditionalFormatting sqref="GD2:GD33">
    <cfRule type="colorScale" priority="18">
      <colorScale>
        <cfvo type="min"/>
        <cfvo type="percentile" val="50"/>
        <cfvo type="max"/>
        <color rgb="FFF8696B"/>
        <color rgb="FFFFEB84"/>
        <color rgb="FF63BE7B"/>
      </colorScale>
    </cfRule>
  </conditionalFormatting>
  <conditionalFormatting sqref="GE2:GE33">
    <cfRule type="colorScale" priority="17">
      <colorScale>
        <cfvo type="min"/>
        <cfvo type="percentile" val="50"/>
        <cfvo type="max"/>
        <color rgb="FFF8696B"/>
        <color rgb="FFFFEB84"/>
        <color rgb="FF63BE7B"/>
      </colorScale>
    </cfRule>
  </conditionalFormatting>
  <conditionalFormatting sqref="GF2:GF33">
    <cfRule type="colorScale" priority="16">
      <colorScale>
        <cfvo type="min"/>
        <cfvo type="percentile" val="50"/>
        <cfvo type="max"/>
        <color rgb="FFF8696B"/>
        <color rgb="FFFFEB84"/>
        <color rgb="FF63BE7B"/>
      </colorScale>
    </cfRule>
  </conditionalFormatting>
  <conditionalFormatting sqref="GG2:GG33">
    <cfRule type="colorScale" priority="15">
      <colorScale>
        <cfvo type="min"/>
        <cfvo type="percentile" val="50"/>
        <cfvo type="max"/>
        <color rgb="FFF8696B"/>
        <color rgb="FFFFEB84"/>
        <color rgb="FF63BE7B"/>
      </colorScale>
    </cfRule>
  </conditionalFormatting>
  <conditionalFormatting sqref="GH2:GH33">
    <cfRule type="colorScale" priority="14">
      <colorScale>
        <cfvo type="min"/>
        <cfvo type="percentile" val="50"/>
        <cfvo type="max"/>
        <color rgb="FFF8696B"/>
        <color rgb="FFFFEB84"/>
        <color rgb="FF63BE7B"/>
      </colorScale>
    </cfRule>
  </conditionalFormatting>
  <conditionalFormatting sqref="GI2:GI33">
    <cfRule type="colorScale" priority="13">
      <colorScale>
        <cfvo type="min"/>
        <cfvo type="percentile" val="50"/>
        <cfvo type="max"/>
        <color rgb="FFF8696B"/>
        <color rgb="FFFFEB84"/>
        <color rgb="FF63BE7B"/>
      </colorScale>
    </cfRule>
  </conditionalFormatting>
  <conditionalFormatting sqref="GJ2:GJ33">
    <cfRule type="colorScale" priority="12">
      <colorScale>
        <cfvo type="min"/>
        <cfvo type="percentile" val="50"/>
        <cfvo type="max"/>
        <color rgb="FFF8696B"/>
        <color rgb="FFFFEB84"/>
        <color rgb="FF63BE7B"/>
      </colorScale>
    </cfRule>
  </conditionalFormatting>
  <conditionalFormatting sqref="GK2:GK33">
    <cfRule type="colorScale" priority="11">
      <colorScale>
        <cfvo type="min"/>
        <cfvo type="percentile" val="50"/>
        <cfvo type="max"/>
        <color rgb="FFF8696B"/>
        <color rgb="FFFFEB84"/>
        <color rgb="FF63BE7B"/>
      </colorScale>
    </cfRule>
  </conditionalFormatting>
  <conditionalFormatting sqref="GL2:GL33">
    <cfRule type="colorScale" priority="10">
      <colorScale>
        <cfvo type="min"/>
        <cfvo type="percentile" val="50"/>
        <cfvo type="max"/>
        <color rgb="FFF8696B"/>
        <color rgb="FFFFEB84"/>
        <color rgb="FF63BE7B"/>
      </colorScale>
    </cfRule>
  </conditionalFormatting>
  <conditionalFormatting sqref="GM2:GM33">
    <cfRule type="colorScale" priority="9">
      <colorScale>
        <cfvo type="min"/>
        <cfvo type="percentile" val="50"/>
        <cfvo type="max"/>
        <color rgb="FFF8696B"/>
        <color rgb="FFFFEB84"/>
        <color rgb="FF63BE7B"/>
      </colorScale>
    </cfRule>
  </conditionalFormatting>
  <conditionalFormatting sqref="GN2:GN33">
    <cfRule type="colorScale" priority="8">
      <colorScale>
        <cfvo type="min"/>
        <cfvo type="percentile" val="50"/>
        <cfvo type="max"/>
        <color rgb="FFF8696B"/>
        <color rgb="FFFFEB84"/>
        <color rgb="FF63BE7B"/>
      </colorScale>
    </cfRule>
  </conditionalFormatting>
  <conditionalFormatting sqref="GO2:GO33">
    <cfRule type="colorScale" priority="7">
      <colorScale>
        <cfvo type="min"/>
        <cfvo type="percentile" val="50"/>
        <cfvo type="max"/>
        <color rgb="FFF8696B"/>
        <color rgb="FFFFEB84"/>
        <color rgb="FF63BE7B"/>
      </colorScale>
    </cfRule>
  </conditionalFormatting>
  <conditionalFormatting sqref="GP2:GP33">
    <cfRule type="colorScale" priority="6">
      <colorScale>
        <cfvo type="min"/>
        <cfvo type="percentile" val="50"/>
        <cfvo type="max"/>
        <color rgb="FFF8696B"/>
        <color rgb="FFFFEB84"/>
        <color rgb="FF63BE7B"/>
      </colorScale>
    </cfRule>
  </conditionalFormatting>
  <conditionalFormatting sqref="GQ2:GQ33">
    <cfRule type="colorScale" priority="5">
      <colorScale>
        <cfvo type="min"/>
        <cfvo type="percentile" val="50"/>
        <cfvo type="max"/>
        <color rgb="FFF8696B"/>
        <color rgb="FFFFEB84"/>
        <color rgb="FF63BE7B"/>
      </colorScale>
    </cfRule>
  </conditionalFormatting>
  <conditionalFormatting sqref="GR2:GR33">
    <cfRule type="colorScale" priority="4">
      <colorScale>
        <cfvo type="min"/>
        <cfvo type="percentile" val="50"/>
        <cfvo type="max"/>
        <color rgb="FFF8696B"/>
        <color rgb="FFFFEB84"/>
        <color rgb="FF63BE7B"/>
      </colorScale>
    </cfRule>
  </conditionalFormatting>
  <conditionalFormatting sqref="GS2:GS33">
    <cfRule type="colorScale" priority="3">
      <colorScale>
        <cfvo type="min"/>
        <cfvo type="percentile" val="50"/>
        <cfvo type="max"/>
        <color rgb="FFF8696B"/>
        <color rgb="FFFFEB84"/>
        <color rgb="FF63BE7B"/>
      </colorScale>
    </cfRule>
  </conditionalFormatting>
  <conditionalFormatting sqref="GT2:GT33">
    <cfRule type="colorScale" priority="2">
      <colorScale>
        <cfvo type="min"/>
        <cfvo type="percentile" val="50"/>
        <cfvo type="max"/>
        <color rgb="FFF8696B"/>
        <color rgb="FFFFEB84"/>
        <color rgb="FF63BE7B"/>
      </colorScale>
    </cfRule>
  </conditionalFormatting>
  <conditionalFormatting sqref="GU2:GU33">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24"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28">
        <f>BO3+BO4</f>
        <v>82</v>
      </c>
    </row>
    <row r="4" spans="1:68" ht="9.9499999999999993" customHeight="1" x14ac:dyDescent="0.25">
      <c r="A4" s="125"/>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28"/>
    </row>
    <row r="5" spans="1:68" ht="9.9499999999999993" customHeight="1" x14ac:dyDescent="0.25">
      <c r="A5" s="124"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28">
        <f t="shared" ref="BP5" si="1">BO5+BO6</f>
        <v>82</v>
      </c>
    </row>
    <row r="6" spans="1:68" ht="9.9499999999999993" customHeight="1" x14ac:dyDescent="0.25">
      <c r="A6" s="125"/>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28"/>
    </row>
    <row r="7" spans="1:68" ht="9.9499999999999993" customHeight="1" x14ac:dyDescent="0.25">
      <c r="A7" s="124"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28">
        <f t="shared" ref="BP7" si="2">BO7+BO8</f>
        <v>82</v>
      </c>
    </row>
    <row r="8" spans="1:68" ht="9.9499999999999993" customHeight="1" x14ac:dyDescent="0.25">
      <c r="A8" s="125"/>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28"/>
    </row>
    <row r="9" spans="1:68" ht="9.9499999999999993" customHeight="1" x14ac:dyDescent="0.25">
      <c r="A9" s="124"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28">
        <f t="shared" ref="BP9" si="3">BO9+BO10</f>
        <v>82</v>
      </c>
    </row>
    <row r="10" spans="1:68" ht="9.9499999999999993" customHeight="1" x14ac:dyDescent="0.25">
      <c r="A10" s="125"/>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28"/>
    </row>
    <row r="11" spans="1:68" ht="9.9499999999999993" customHeight="1" x14ac:dyDescent="0.25">
      <c r="A11" s="124"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28">
        <f t="shared" ref="BP11" si="4">BO11+BO12</f>
        <v>82</v>
      </c>
    </row>
    <row r="12" spans="1:68" ht="9.9499999999999993" customHeight="1" x14ac:dyDescent="0.25">
      <c r="A12" s="125"/>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28"/>
    </row>
    <row r="13" spans="1:68" ht="9.9499999999999993" customHeight="1" x14ac:dyDescent="0.25">
      <c r="A13" s="124"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28">
        <f t="shared" ref="BP13" si="5">BO13+BO14</f>
        <v>82</v>
      </c>
    </row>
    <row r="14" spans="1:68" ht="9.9499999999999993" customHeight="1" x14ac:dyDescent="0.25">
      <c r="A14" s="125"/>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28"/>
    </row>
    <row r="15" spans="1:68" ht="9.9499999999999993" customHeight="1" x14ac:dyDescent="0.25">
      <c r="A15" s="124"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28">
        <f t="shared" ref="BP15" si="6">BO15+BO16</f>
        <v>82</v>
      </c>
    </row>
    <row r="16" spans="1:68" ht="9.9499999999999993" customHeight="1" x14ac:dyDescent="0.25">
      <c r="A16" s="125"/>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28"/>
    </row>
    <row r="17" spans="1:68" ht="9.9499999999999993" customHeight="1" x14ac:dyDescent="0.25">
      <c r="A17" s="124"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28">
        <f t="shared" ref="BP17" si="7">BO17+BO18</f>
        <v>82</v>
      </c>
    </row>
    <row r="18" spans="1:68" ht="9.9499999999999993" customHeight="1" x14ac:dyDescent="0.25">
      <c r="A18" s="125"/>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28"/>
    </row>
    <row r="19" spans="1:68" ht="9.9499999999999993" customHeight="1" x14ac:dyDescent="0.25">
      <c r="A19" s="124"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28">
        <f t="shared" ref="BP19" si="8">BO19+BO20</f>
        <v>82</v>
      </c>
    </row>
    <row r="20" spans="1:68" ht="9.9499999999999993" customHeight="1" x14ac:dyDescent="0.25">
      <c r="A20" s="125"/>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28"/>
    </row>
    <row r="21" spans="1:68" ht="9.9499999999999993" customHeight="1" x14ac:dyDescent="0.25">
      <c r="A21" s="124"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28">
        <f t="shared" ref="BP21" si="9">BO21+BO22</f>
        <v>82</v>
      </c>
    </row>
    <row r="22" spans="1:68" ht="9.9499999999999993" customHeight="1" x14ac:dyDescent="0.25">
      <c r="A22" s="125"/>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28"/>
    </row>
    <row r="23" spans="1:68" ht="9.9499999999999993" customHeight="1" x14ac:dyDescent="0.25">
      <c r="A23" s="124"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28">
        <f t="shared" ref="BP23" si="10">BO23+BO24</f>
        <v>82</v>
      </c>
    </row>
    <row r="24" spans="1:68" ht="9.9499999999999993" customHeight="1" x14ac:dyDescent="0.25">
      <c r="A24" s="125"/>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28"/>
    </row>
    <row r="25" spans="1:68" ht="9.9499999999999993" customHeight="1" x14ac:dyDescent="0.25">
      <c r="A25" s="124"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28">
        <f t="shared" ref="BP25" si="11">BO25+BO26</f>
        <v>82</v>
      </c>
    </row>
    <row r="26" spans="1:68" ht="9.9499999999999993" customHeight="1" x14ac:dyDescent="0.25">
      <c r="A26" s="125"/>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28"/>
    </row>
    <row r="27" spans="1:68" ht="9.9499999999999993" customHeight="1" x14ac:dyDescent="0.25">
      <c r="A27" s="124"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28">
        <f t="shared" ref="BP27" si="12">BO27+BO28</f>
        <v>82</v>
      </c>
    </row>
    <row r="28" spans="1:68" ht="9.9499999999999993" customHeight="1" x14ac:dyDescent="0.25">
      <c r="A28" s="125"/>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28"/>
    </row>
    <row r="29" spans="1:68" ht="9.9499999999999993" customHeight="1" x14ac:dyDescent="0.25">
      <c r="A29" s="124"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28">
        <f t="shared" ref="BP29" si="13">BO29+BO30</f>
        <v>82</v>
      </c>
    </row>
    <row r="30" spans="1:68" ht="9.9499999999999993" customHeight="1" x14ac:dyDescent="0.25">
      <c r="A30" s="125"/>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28"/>
    </row>
    <row r="31" spans="1:68" ht="9.9499999999999993" customHeight="1" x14ac:dyDescent="0.25">
      <c r="A31" s="124"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28">
        <f t="shared" ref="BP31" si="14">BO31+BO32</f>
        <v>82</v>
      </c>
    </row>
    <row r="32" spans="1:68" ht="9.9499999999999993" customHeight="1" x14ac:dyDescent="0.25">
      <c r="A32" s="125"/>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28"/>
    </row>
    <row r="33" spans="1:68" ht="9.9499999999999993" customHeight="1" x14ac:dyDescent="0.25">
      <c r="A33" s="124"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28">
        <f t="shared" ref="BP33" si="15">BO33+BO34</f>
        <v>82</v>
      </c>
    </row>
    <row r="34" spans="1:68" ht="9.9499999999999993" customHeight="1" x14ac:dyDescent="0.25">
      <c r="A34" s="125"/>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28"/>
    </row>
    <row r="35" spans="1:68" ht="9.9499999999999993" customHeight="1" x14ac:dyDescent="0.25">
      <c r="A35" s="124"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28">
        <f t="shared" ref="BP35" si="16">BO35+BO36</f>
        <v>82</v>
      </c>
    </row>
    <row r="36" spans="1:68" ht="9.9499999999999993" customHeight="1" x14ac:dyDescent="0.25">
      <c r="A36" s="125"/>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28"/>
    </row>
    <row r="37" spans="1:68" ht="9.9499999999999993" customHeight="1" x14ac:dyDescent="0.25">
      <c r="A37" s="124"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28">
        <f t="shared" ref="BP37" si="17">BO37+BO38</f>
        <v>82</v>
      </c>
    </row>
    <row r="38" spans="1:68" ht="9.9499999999999993" customHeight="1" x14ac:dyDescent="0.25">
      <c r="A38" s="125"/>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28"/>
    </row>
    <row r="39" spans="1:68" ht="9.9499999999999993" customHeight="1" x14ac:dyDescent="0.25">
      <c r="A39" s="124"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28">
        <f t="shared" ref="BP39" si="18">BO39+BO40</f>
        <v>82</v>
      </c>
    </row>
    <row r="40" spans="1:68" ht="9.9499999999999993" customHeight="1" x14ac:dyDescent="0.25">
      <c r="A40" s="125"/>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28"/>
    </row>
    <row r="41" spans="1:68" ht="9.9499999999999993" customHeight="1" x14ac:dyDescent="0.25">
      <c r="A41" s="124"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28">
        <f t="shared" ref="BP41" si="19">BO41+BO42</f>
        <v>82</v>
      </c>
    </row>
    <row r="42" spans="1:68" ht="9.9499999999999993" customHeight="1" x14ac:dyDescent="0.25">
      <c r="A42" s="125"/>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28"/>
    </row>
    <row r="43" spans="1:68" ht="9.9499999999999993" customHeight="1" x14ac:dyDescent="0.25">
      <c r="A43" s="124"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28">
        <f t="shared" ref="BP43" si="20">BO43+BO44</f>
        <v>82</v>
      </c>
    </row>
    <row r="44" spans="1:68" ht="9.9499999999999993" customHeight="1" x14ac:dyDescent="0.25">
      <c r="A44" s="125"/>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28"/>
    </row>
    <row r="45" spans="1:68" ht="9.9499999999999993" customHeight="1" x14ac:dyDescent="0.25">
      <c r="A45" s="124"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28">
        <f t="shared" ref="BP45" si="21">BO45+BO46</f>
        <v>82</v>
      </c>
    </row>
    <row r="46" spans="1:68" ht="9.9499999999999993" customHeight="1" x14ac:dyDescent="0.25">
      <c r="A46" s="125"/>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28"/>
    </row>
    <row r="47" spans="1:68" ht="9.9499999999999993" customHeight="1" x14ac:dyDescent="0.25">
      <c r="A47" s="124"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28">
        <f t="shared" ref="BP47" si="22">BO47+BO48</f>
        <v>82</v>
      </c>
    </row>
    <row r="48" spans="1:68" ht="9.9499999999999993" customHeight="1" x14ac:dyDescent="0.25">
      <c r="A48" s="125"/>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28"/>
    </row>
    <row r="49" spans="1:68" ht="9.9499999999999993" customHeight="1" x14ac:dyDescent="0.25">
      <c r="A49" s="124"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28">
        <f t="shared" ref="BP49" si="23">BO49+BO50</f>
        <v>82</v>
      </c>
    </row>
    <row r="50" spans="1:68" ht="9.9499999999999993" customHeight="1" x14ac:dyDescent="0.25">
      <c r="A50" s="125"/>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28"/>
    </row>
    <row r="51" spans="1:68" ht="9.9499999999999993" customHeight="1" x14ac:dyDescent="0.25">
      <c r="A51" s="124"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28">
        <f t="shared" ref="BP51" si="24">BO51+BO52</f>
        <v>82</v>
      </c>
    </row>
    <row r="52" spans="1:68" ht="9.9499999999999993" customHeight="1" x14ac:dyDescent="0.25">
      <c r="A52" s="125"/>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28"/>
    </row>
    <row r="53" spans="1:68" ht="9.9499999999999993" customHeight="1" x14ac:dyDescent="0.25">
      <c r="A53" s="124"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28">
        <f t="shared" ref="BP53" si="25">BO53+BO54</f>
        <v>82</v>
      </c>
    </row>
    <row r="54" spans="1:68" ht="9.9499999999999993" customHeight="1" x14ac:dyDescent="0.25">
      <c r="A54" s="125"/>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28"/>
    </row>
    <row r="55" spans="1:68" ht="9.9499999999999993" customHeight="1" x14ac:dyDescent="0.25">
      <c r="A55" s="124"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28">
        <f t="shared" ref="BP55" si="26">BO55+BO56</f>
        <v>82</v>
      </c>
    </row>
    <row r="56" spans="1:68" ht="9.9499999999999993" customHeight="1" x14ac:dyDescent="0.25">
      <c r="A56" s="125"/>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28"/>
    </row>
    <row r="57" spans="1:68" ht="9.9499999999999993" customHeight="1" x14ac:dyDescent="0.25">
      <c r="A57" s="124"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28">
        <f t="shared" ref="BP57" si="27">BO57+BO58</f>
        <v>82</v>
      </c>
    </row>
    <row r="58" spans="1:68" ht="9.9499999999999993" customHeight="1" x14ac:dyDescent="0.25">
      <c r="A58" s="125"/>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28"/>
    </row>
    <row r="59" spans="1:68" ht="9.9499999999999993" customHeight="1" x14ac:dyDescent="0.25">
      <c r="A59" s="124"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28">
        <f t="shared" ref="BP59" si="28">BO59+BO60</f>
        <v>82</v>
      </c>
    </row>
    <row r="60" spans="1:68" ht="9.9499999999999993" customHeight="1" x14ac:dyDescent="0.25">
      <c r="A60" s="125"/>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28"/>
    </row>
    <row r="61" spans="1:68" ht="9.9499999999999993" customHeight="1" x14ac:dyDescent="0.25">
      <c r="A61" s="124"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28">
        <f t="shared" ref="BP61" si="29">BO61+BO62</f>
        <v>82</v>
      </c>
    </row>
    <row r="62" spans="1:68" ht="9.9499999999999993" customHeight="1" x14ac:dyDescent="0.25">
      <c r="A62" s="125"/>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28"/>
    </row>
    <row r="63" spans="1:68" ht="9.9499999999999993" customHeight="1" x14ac:dyDescent="0.25">
      <c r="A63" s="124"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28">
        <f t="shared" ref="BP63" si="30">BO63+BO64</f>
        <v>82</v>
      </c>
    </row>
    <row r="64" spans="1:68" ht="9.9499999999999993" customHeight="1" x14ac:dyDescent="0.25">
      <c r="A64" s="125"/>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28"/>
    </row>
    <row r="65" spans="1:68" ht="9.9499999999999993" customHeight="1" x14ac:dyDescent="0.25">
      <c r="A65" s="124"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28">
        <f t="shared" ref="BP65" si="31">BO65+BO66</f>
        <v>82</v>
      </c>
    </row>
    <row r="66" spans="1:68" ht="9.9499999999999993" customHeight="1" x14ac:dyDescent="0.25">
      <c r="A66" s="125"/>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28"/>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4"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29"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0</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1</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24</v>
      </c>
      <c r="BP3" s="128">
        <f>BO3+BO4</f>
        <v>49</v>
      </c>
      <c r="BQ3" s="124">
        <f>82-BP3</f>
        <v>33</v>
      </c>
    </row>
    <row r="4" spans="1:69" ht="9.9499999999999993" customHeight="1" x14ac:dyDescent="0.25">
      <c r="A4" s="125"/>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0</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0</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25</v>
      </c>
      <c r="BP4" s="128"/>
      <c r="BQ4" s="124"/>
    </row>
    <row r="5" spans="1:69" ht="9.9499999999999993" customHeight="1" x14ac:dyDescent="0.25">
      <c r="A5" s="129"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0</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1</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25</v>
      </c>
      <c r="BP5" s="128">
        <f t="shared" ref="BP5" si="1">BO5+BO6</f>
        <v>51</v>
      </c>
      <c r="BQ5" s="124">
        <f t="shared" ref="BQ5" si="2">82-BP5</f>
        <v>31</v>
      </c>
    </row>
    <row r="6" spans="1:69" ht="9.9499999999999993" customHeight="1" x14ac:dyDescent="0.25">
      <c r="A6" s="125"/>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0</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0</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0</v>
      </c>
      <c r="BL6" s="46"/>
      <c r="BM6" s="45">
        <f>COUNTIFS(DataRegularSeason20242025!$D$2:$D$1315,TotalTeamGames20242025!BM$1,DataRegularSeason20242025!$E$2:$E$1315,TotalTeamGames20242025!$A5,DataRegularSeason20242025!$N$2:$N$1315,1)</f>
        <v>1</v>
      </c>
      <c r="BN6" s="46"/>
      <c r="BO6" s="41">
        <f t="shared" si="0"/>
        <v>26</v>
      </c>
      <c r="BP6" s="128"/>
      <c r="BQ6" s="124"/>
    </row>
    <row r="7" spans="1:69" ht="9.9499999999999993" customHeight="1" x14ac:dyDescent="0.25">
      <c r="A7" s="129"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28">
        <f t="shared" ref="BP7" si="3">BO7+BO8</f>
        <v>49</v>
      </c>
      <c r="BQ7" s="124">
        <f t="shared" ref="BQ7" si="4">82-BP7</f>
        <v>33</v>
      </c>
    </row>
    <row r="8" spans="1:69" ht="9.9499999999999993" customHeight="1" x14ac:dyDescent="0.25">
      <c r="A8" s="125"/>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0</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0</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1</v>
      </c>
      <c r="AH8" s="46"/>
      <c r="AI8" s="45">
        <f>COUNTIFS(DataRegularSeason20242025!$D$2:$D$1315,TotalTeamGames20242025!AI$1,DataRegularSeason20242025!$E$2:$E$1315,TotalTeamGames20242025!$A7,DataRegularSeason20242025!$N$2:$N$1315,1)</f>
        <v>0</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24</v>
      </c>
      <c r="BP8" s="128"/>
      <c r="BQ8" s="124"/>
    </row>
    <row r="9" spans="1:69" ht="9.9499999999999993" customHeight="1" x14ac:dyDescent="0.25">
      <c r="A9" s="129"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1</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0</v>
      </c>
      <c r="BM9" s="42"/>
      <c r="BN9" s="35">
        <f>COUNTIFS(DataRegularSeason20242025!$E$2:$E$1315,TotalTeamGames20242025!BM$1,DataRegularSeason20242025!$D$2:$D$1315,TotalTeamGames20242025!$A9,DataRegularSeason20242025!$N$2:$N$1315,1)</f>
        <v>1</v>
      </c>
      <c r="BO9" s="37">
        <f t="shared" si="0"/>
        <v>25</v>
      </c>
      <c r="BP9" s="128">
        <f t="shared" ref="BP9" si="5">BO9+BO10</f>
        <v>50</v>
      </c>
      <c r="BQ9" s="124">
        <f t="shared" ref="BQ9" si="6">82-BP9</f>
        <v>32</v>
      </c>
    </row>
    <row r="10" spans="1:69" ht="9.9499999999999993" customHeight="1" x14ac:dyDescent="0.25">
      <c r="A10" s="125"/>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0</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0</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25</v>
      </c>
      <c r="BP10" s="128"/>
      <c r="BQ10" s="124"/>
    </row>
    <row r="11" spans="1:69" ht="9.9499999999999993" customHeight="1" x14ac:dyDescent="0.25">
      <c r="A11" s="129"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0</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0</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0</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0</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25</v>
      </c>
      <c r="BP11" s="128">
        <f t="shared" ref="BP11" si="7">BO11+BO12</f>
        <v>50</v>
      </c>
      <c r="BQ11" s="124">
        <f t="shared" ref="BQ11" si="8">82-BP11</f>
        <v>32</v>
      </c>
    </row>
    <row r="12" spans="1:69" ht="9.9499999999999993" customHeight="1" x14ac:dyDescent="0.25">
      <c r="A12" s="125"/>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28"/>
      <c r="BQ12" s="124"/>
    </row>
    <row r="13" spans="1:69" ht="9.9499999999999993" customHeight="1" x14ac:dyDescent="0.25">
      <c r="A13" s="129"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1</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1</v>
      </c>
      <c r="BM13" s="42"/>
      <c r="BN13" s="35">
        <f>COUNTIFS(DataRegularSeason20242025!$E$2:$E$1315,TotalTeamGames20242025!BM$1,DataRegularSeason20242025!$D$2:$D$1315,TotalTeamGames20242025!$A13,DataRegularSeason20242025!$N$2:$N$1315,1)</f>
        <v>0</v>
      </c>
      <c r="BO13" s="37">
        <f t="shared" si="0"/>
        <v>23</v>
      </c>
      <c r="BP13" s="128">
        <f t="shared" ref="BP13" si="9">BO13+BO14</f>
        <v>47</v>
      </c>
      <c r="BQ13" s="124">
        <f t="shared" ref="BQ13" si="10">82-BP13</f>
        <v>35</v>
      </c>
    </row>
    <row r="14" spans="1:69" ht="9.9499999999999993" customHeight="1" x14ac:dyDescent="0.25">
      <c r="A14" s="125"/>
      <c r="B14" s="39" t="s">
        <v>80</v>
      </c>
      <c r="C14" s="45">
        <f>COUNTIFS(DataRegularSeason20242025!$D$2:$D$1315,TotalTeamGames20242025!C$1,DataRegularSeason20242025!$E$2:$E$1315,TotalTeamGames20242025!$A13,DataRegularSeason20242025!$N$2:$N$1315,1)</f>
        <v>0</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0</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0</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0</v>
      </c>
      <c r="BN14" s="46"/>
      <c r="BO14" s="41">
        <f t="shared" si="0"/>
        <v>24</v>
      </c>
      <c r="BP14" s="128"/>
      <c r="BQ14" s="124"/>
    </row>
    <row r="15" spans="1:69" ht="9.9499999999999993" customHeight="1" x14ac:dyDescent="0.25">
      <c r="A15" s="129"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0</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0</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0</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23</v>
      </c>
      <c r="BP15" s="128">
        <f t="shared" ref="BP15" si="11">BO15+BO16</f>
        <v>48</v>
      </c>
      <c r="BQ15" s="124">
        <f t="shared" ref="BQ15" si="12">82-BP15</f>
        <v>34</v>
      </c>
    </row>
    <row r="16" spans="1:69" ht="9.9499999999999993" customHeight="1" x14ac:dyDescent="0.25">
      <c r="A16" s="125"/>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1</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1</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25</v>
      </c>
      <c r="BP16" s="128"/>
      <c r="BQ16" s="124"/>
    </row>
    <row r="17" spans="1:69" ht="9.9499999999999993" customHeight="1" x14ac:dyDescent="0.25">
      <c r="A17" s="129"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0</v>
      </c>
      <c r="AM17" s="42"/>
      <c r="AN17" s="35">
        <f>COUNTIFS(DataRegularSeason20242025!$E$2:$E$1315,TotalTeamGames20242025!AM$1,DataRegularSeason20242025!$D$2:$D$1315,TotalTeamGames20242025!$A17,DataRegularSeason20242025!$N$2:$N$1315,1)</f>
        <v>0</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1</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24</v>
      </c>
      <c r="BP17" s="128">
        <f t="shared" ref="BP17" si="13">BO17+BO18</f>
        <v>50</v>
      </c>
      <c r="BQ17" s="124">
        <f t="shared" ref="BQ17" si="14">82-BP17</f>
        <v>32</v>
      </c>
    </row>
    <row r="18" spans="1:69" ht="9.9499999999999993" customHeight="1" x14ac:dyDescent="0.25">
      <c r="A18" s="125"/>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0</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0</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26</v>
      </c>
      <c r="BP18" s="128"/>
      <c r="BQ18" s="124"/>
    </row>
    <row r="19" spans="1:69" ht="9.9499999999999993" customHeight="1" x14ac:dyDescent="0.25">
      <c r="A19" s="129" t="s">
        <v>34</v>
      </c>
      <c r="B19" s="35" t="s">
        <v>81</v>
      </c>
      <c r="C19" s="42"/>
      <c r="D19" s="35">
        <f>COUNTIFS(DataRegularSeason20242025!$E$2:$E$1315,TotalTeamGames20242025!C$1,DataRegularSeason20242025!$D$2:$D$1315,TotalTeamGames20242025!$A19,DataRegularSeason20242025!$N$2:$N$1315,1)</f>
        <v>0</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1</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23</v>
      </c>
      <c r="BP19" s="128">
        <f t="shared" ref="BP19" si="15">BO19+BO20</f>
        <v>49</v>
      </c>
      <c r="BQ19" s="124">
        <f t="shared" ref="BQ19" si="16">82-BP19</f>
        <v>33</v>
      </c>
    </row>
    <row r="20" spans="1:69" ht="9.9499999999999993" customHeight="1" x14ac:dyDescent="0.25">
      <c r="A20" s="125"/>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0</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0</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26</v>
      </c>
      <c r="BP20" s="128"/>
      <c r="BQ20" s="124"/>
    </row>
    <row r="21" spans="1:69" ht="9.9499999999999993" customHeight="1" x14ac:dyDescent="0.25">
      <c r="A21" s="129"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0</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0</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0</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0</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22</v>
      </c>
      <c r="BP21" s="128">
        <f t="shared" ref="BP21" si="17">BO21+BO22</f>
        <v>49</v>
      </c>
      <c r="BQ21" s="124">
        <f t="shared" ref="BQ21" si="18">82-BP21</f>
        <v>33</v>
      </c>
    </row>
    <row r="22" spans="1:69" ht="9.9499999999999993" customHeight="1" x14ac:dyDescent="0.25">
      <c r="A22" s="125"/>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0</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27</v>
      </c>
      <c r="BP22" s="128"/>
      <c r="BQ22" s="124"/>
    </row>
    <row r="23" spans="1:69" ht="9.9499999999999993" customHeight="1" x14ac:dyDescent="0.25">
      <c r="A23" s="129"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1</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0</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23</v>
      </c>
      <c r="BP23" s="128">
        <f t="shared" ref="BP23" si="19">BO23+BO24</f>
        <v>49</v>
      </c>
      <c r="BQ23" s="124">
        <f t="shared" ref="BQ23" si="20">82-BP23</f>
        <v>33</v>
      </c>
    </row>
    <row r="24" spans="1:69" ht="9.9499999999999993" customHeight="1" x14ac:dyDescent="0.25">
      <c r="A24" s="125"/>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0</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0</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0</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26</v>
      </c>
      <c r="BP24" s="128"/>
      <c r="BQ24" s="124"/>
    </row>
    <row r="25" spans="1:69" ht="9.9499999999999993" customHeight="1" x14ac:dyDescent="0.25">
      <c r="A25" s="129"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0</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0</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0</v>
      </c>
      <c r="BO25" s="37">
        <f t="shared" si="0"/>
        <v>25</v>
      </c>
      <c r="BP25" s="128">
        <f t="shared" ref="BP25" si="21">BO25+BO26</f>
        <v>49</v>
      </c>
      <c r="BQ25" s="124">
        <f t="shared" ref="BQ25" si="22">82-BP25</f>
        <v>33</v>
      </c>
    </row>
    <row r="26" spans="1:69" ht="9.9499999999999993" customHeight="1" x14ac:dyDescent="0.25">
      <c r="A26" s="125"/>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0</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0</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0</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24</v>
      </c>
      <c r="BP26" s="128"/>
      <c r="BQ26" s="124"/>
    </row>
    <row r="27" spans="1:69" ht="9.9499999999999993" customHeight="1" x14ac:dyDescent="0.25">
      <c r="A27" s="129"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0</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0</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0</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0</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27</v>
      </c>
      <c r="BP27" s="128">
        <f t="shared" ref="BP27" si="23">BO27+BO28</f>
        <v>46</v>
      </c>
      <c r="BQ27" s="124">
        <f t="shared" ref="BQ27" si="24">82-BP27</f>
        <v>36</v>
      </c>
    </row>
    <row r="28" spans="1:69" ht="9.9499999999999993" customHeight="1" x14ac:dyDescent="0.25">
      <c r="A28" s="125"/>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0</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19</v>
      </c>
      <c r="BP28" s="128"/>
      <c r="BQ28" s="124"/>
    </row>
    <row r="29" spans="1:69" ht="9.9499999999999993" customHeight="1" x14ac:dyDescent="0.25">
      <c r="A29" s="129"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0</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1</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0</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0</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0</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25</v>
      </c>
      <c r="BP29" s="128">
        <f t="shared" ref="BP29" si="25">BO29+BO30</f>
        <v>49</v>
      </c>
      <c r="BQ29" s="124">
        <f t="shared" ref="BQ29" si="26">82-BP29</f>
        <v>33</v>
      </c>
    </row>
    <row r="30" spans="1:69" ht="9.9499999999999993" customHeight="1" x14ac:dyDescent="0.25">
      <c r="A30" s="125"/>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28"/>
      <c r="BQ30" s="124"/>
    </row>
    <row r="31" spans="1:69" ht="9.9499999999999993" customHeight="1" x14ac:dyDescent="0.25">
      <c r="A31" s="129" t="s">
        <v>19</v>
      </c>
      <c r="B31" s="35" t="s">
        <v>81</v>
      </c>
      <c r="C31" s="42"/>
      <c r="D31" s="35">
        <f>COUNTIFS(DataRegularSeason20242025!$E$2:$E$1315,TotalTeamGames20242025!C$1,DataRegularSeason20242025!$D$2:$D$1315,TotalTeamGames20242025!$A31,DataRegularSeason20242025!$N$2:$N$1315,1)</f>
        <v>0</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0</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0</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24</v>
      </c>
      <c r="BP31" s="128">
        <f t="shared" ref="BP31" si="27">BO31+BO32</f>
        <v>49</v>
      </c>
      <c r="BQ31" s="124">
        <f t="shared" ref="BQ31" si="28">82-BP31</f>
        <v>33</v>
      </c>
    </row>
    <row r="32" spans="1:69" ht="9.9499999999999993" customHeight="1" x14ac:dyDescent="0.25">
      <c r="A32" s="125"/>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0</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0</v>
      </c>
      <c r="BL32" s="46"/>
      <c r="BM32" s="45">
        <f>COUNTIFS(DataRegularSeason20242025!$D$2:$D$1315,TotalTeamGames20242025!BM$1,DataRegularSeason20242025!$E$2:$E$1315,TotalTeamGames20242025!$A31,DataRegularSeason20242025!$N$2:$N$1315,1)</f>
        <v>1</v>
      </c>
      <c r="BN32" s="46"/>
      <c r="BO32" s="41">
        <f t="shared" si="0"/>
        <v>25</v>
      </c>
      <c r="BP32" s="128"/>
      <c r="BQ32" s="124"/>
    </row>
    <row r="33" spans="1:69" ht="9.9499999999999993" customHeight="1" x14ac:dyDescent="0.25">
      <c r="A33" s="129"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1</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0</v>
      </c>
      <c r="AS33" s="42"/>
      <c r="AT33" s="35">
        <f>COUNTIFS(DataRegularSeason20242025!$E$2:$E$1315,TotalTeamGames20242025!AS$1,DataRegularSeason20242025!$D$2:$D$1315,TotalTeamGames20242025!$A33,DataRegularSeason20242025!$N$2:$N$1315,1)</f>
        <v>0</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25</v>
      </c>
      <c r="BP33" s="128">
        <f t="shared" ref="BP33" si="29">BO33+BO34</f>
        <v>51</v>
      </c>
      <c r="BQ33" s="124">
        <f t="shared" ref="BQ33" si="30">82-BP33</f>
        <v>31</v>
      </c>
    </row>
    <row r="34" spans="1:69" ht="9.9499999999999993" customHeight="1" x14ac:dyDescent="0.25">
      <c r="A34" s="125"/>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1</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26</v>
      </c>
      <c r="BP34" s="128"/>
      <c r="BQ34" s="124"/>
    </row>
    <row r="35" spans="1:69" ht="9.9499999999999993" customHeight="1" x14ac:dyDescent="0.25">
      <c r="A35" s="129"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0</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0</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25</v>
      </c>
      <c r="BP35" s="128">
        <f t="shared" ref="BP35" si="31">BO35+BO36</f>
        <v>48</v>
      </c>
      <c r="BQ35" s="124">
        <f t="shared" ref="BQ35" si="32">82-BP35</f>
        <v>34</v>
      </c>
    </row>
    <row r="36" spans="1:69" ht="9.9499999999999993" customHeight="1" x14ac:dyDescent="0.25">
      <c r="A36" s="125"/>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0</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0</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23</v>
      </c>
      <c r="BP36" s="128"/>
      <c r="BQ36" s="124"/>
    </row>
    <row r="37" spans="1:69" ht="9.9499999999999993" customHeight="1" x14ac:dyDescent="0.25">
      <c r="A37" s="129"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0</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0</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0</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24</v>
      </c>
      <c r="BP37" s="128">
        <f t="shared" ref="BP37" si="33">BO37+BO38</f>
        <v>48</v>
      </c>
      <c r="BQ37" s="124">
        <f t="shared" ref="BQ37" si="34">82-BP37</f>
        <v>34</v>
      </c>
    </row>
    <row r="38" spans="1:69" ht="9.9499999999999993" customHeight="1" x14ac:dyDescent="0.25">
      <c r="A38" s="125"/>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0</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0</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24</v>
      </c>
      <c r="BP38" s="128"/>
      <c r="BQ38" s="124"/>
    </row>
    <row r="39" spans="1:69" ht="9.9499999999999993" customHeight="1" x14ac:dyDescent="0.25">
      <c r="A39" s="129"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0</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25</v>
      </c>
      <c r="BP39" s="128">
        <f t="shared" ref="BP39" si="35">BO39+BO40</f>
        <v>48</v>
      </c>
      <c r="BQ39" s="124">
        <f t="shared" ref="BQ39" si="36">82-BP39</f>
        <v>34</v>
      </c>
    </row>
    <row r="40" spans="1:69" ht="9.9499999999999993" customHeight="1" x14ac:dyDescent="0.25">
      <c r="A40" s="125"/>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1</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1</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0</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0</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23</v>
      </c>
      <c r="BP40" s="128"/>
      <c r="BQ40" s="124"/>
    </row>
    <row r="41" spans="1:69" ht="9.9499999999999993" customHeight="1" x14ac:dyDescent="0.25">
      <c r="A41" s="129"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0</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0</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27</v>
      </c>
      <c r="BP41" s="128">
        <f t="shared" ref="BP41" si="37">BO41+BO42</f>
        <v>49</v>
      </c>
      <c r="BQ41" s="124">
        <f t="shared" ref="BQ41" si="38">82-BP41</f>
        <v>33</v>
      </c>
    </row>
    <row r="42" spans="1:69" ht="9.9499999999999993" customHeight="1" x14ac:dyDescent="0.25">
      <c r="A42" s="125"/>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0</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0</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1</v>
      </c>
      <c r="BN42" s="46"/>
      <c r="BO42" s="41">
        <f t="shared" si="0"/>
        <v>22</v>
      </c>
      <c r="BP42" s="128"/>
      <c r="BQ42" s="124"/>
    </row>
    <row r="43" spans="1:69" ht="9.9499999999999993" customHeight="1" x14ac:dyDescent="0.25">
      <c r="A43" s="129"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0</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1</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0</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27</v>
      </c>
      <c r="BP43" s="128">
        <f t="shared" ref="BP43" si="39">BO43+BO44</f>
        <v>50</v>
      </c>
      <c r="BQ43" s="124">
        <f t="shared" ref="BQ43" si="40">82-BP43</f>
        <v>32</v>
      </c>
    </row>
    <row r="44" spans="1:69" ht="9.9499999999999993" customHeight="1" x14ac:dyDescent="0.25">
      <c r="A44" s="125"/>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0</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0</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23</v>
      </c>
      <c r="BP44" s="128"/>
      <c r="BQ44" s="124"/>
    </row>
    <row r="45" spans="1:69" ht="9.9499999999999993" customHeight="1" x14ac:dyDescent="0.25">
      <c r="A45" s="129"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0</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0</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26</v>
      </c>
      <c r="BP45" s="128">
        <f t="shared" ref="BP45" si="41">BO45+BO46</f>
        <v>51</v>
      </c>
      <c r="BQ45" s="124">
        <f t="shared" ref="BQ45" si="42">82-BP45</f>
        <v>31</v>
      </c>
    </row>
    <row r="46" spans="1:69" ht="9.9499999999999993" customHeight="1" x14ac:dyDescent="0.25">
      <c r="A46" s="125"/>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0</v>
      </c>
      <c r="AH46" s="46"/>
      <c r="AI46" s="45">
        <f>COUNTIFS(DataRegularSeason20242025!$D$2:$D$1315,TotalTeamGames20242025!AI$1,DataRegularSeason20242025!$E$2:$E$1315,TotalTeamGames20242025!$A45,DataRegularSeason20242025!$N$2:$N$1315,1)</f>
        <v>0</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25</v>
      </c>
      <c r="BP46" s="128"/>
      <c r="BQ46" s="124"/>
    </row>
    <row r="47" spans="1:69" ht="9.9499999999999993" customHeight="1" x14ac:dyDescent="0.25">
      <c r="A47" s="129"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0</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24</v>
      </c>
      <c r="BP47" s="128">
        <f t="shared" ref="BP47" si="43">BO47+BO48</f>
        <v>50</v>
      </c>
      <c r="BQ47" s="124">
        <f t="shared" ref="BQ47" si="44">82-BP47</f>
        <v>32</v>
      </c>
    </row>
    <row r="48" spans="1:69" ht="9.9499999999999993" customHeight="1" x14ac:dyDescent="0.25">
      <c r="A48" s="125"/>
      <c r="B48" s="39" t="s">
        <v>80</v>
      </c>
      <c r="C48" s="45">
        <f>COUNTIFS(DataRegularSeason20242025!$D$2:$D$1315,TotalTeamGames20242025!C$1,DataRegularSeason20242025!$E$2:$E$1315,TotalTeamGames20242025!$A47,DataRegularSeason20242025!$N$2:$N$1315,1)</f>
        <v>1</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1</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0</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1</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26</v>
      </c>
      <c r="BP48" s="128"/>
      <c r="BQ48" s="124"/>
    </row>
    <row r="49" spans="1:69" ht="9.9499999999999993" customHeight="1" x14ac:dyDescent="0.25">
      <c r="A49" s="129"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1</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27</v>
      </c>
      <c r="BP49" s="128">
        <f t="shared" ref="BP49" si="45">BO49+BO50</f>
        <v>51</v>
      </c>
      <c r="BQ49" s="124">
        <f t="shared" ref="BQ49" si="46">82-BP49</f>
        <v>31</v>
      </c>
    </row>
    <row r="50" spans="1:69" ht="9.9499999999999993" customHeight="1" x14ac:dyDescent="0.25">
      <c r="A50" s="125"/>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0</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0</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0</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24</v>
      </c>
      <c r="BP50" s="128"/>
      <c r="BQ50" s="124"/>
    </row>
    <row r="51" spans="1:69" ht="9.9499999999999993" customHeight="1" x14ac:dyDescent="0.25">
      <c r="A51" s="129"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0</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1</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26</v>
      </c>
      <c r="BP51" s="128">
        <f t="shared" ref="BP51" si="47">BO51+BO52</f>
        <v>50</v>
      </c>
      <c r="BQ51" s="124">
        <f t="shared" ref="BQ51" si="48">82-BP51</f>
        <v>32</v>
      </c>
    </row>
    <row r="52" spans="1:69" ht="9.9499999999999993" customHeight="1" x14ac:dyDescent="0.25">
      <c r="A52" s="125"/>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0</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0</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24</v>
      </c>
      <c r="BP52" s="128"/>
      <c r="BQ52" s="124"/>
    </row>
    <row r="53" spans="1:69" ht="9.9499999999999993" customHeight="1" x14ac:dyDescent="0.25">
      <c r="A53" s="129"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28">
        <f t="shared" ref="BP53" si="49">BO53+BO54</f>
        <v>48</v>
      </c>
      <c r="BQ53" s="124">
        <f t="shared" ref="BQ53" si="50">82-BP53</f>
        <v>34</v>
      </c>
    </row>
    <row r="54" spans="1:69" ht="9.9499999999999993" customHeight="1" x14ac:dyDescent="0.25">
      <c r="A54" s="125"/>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0</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0</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0</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0</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22</v>
      </c>
      <c r="BP54" s="128"/>
      <c r="BQ54" s="124"/>
    </row>
    <row r="55" spans="1:69" ht="9.9499999999999993" customHeight="1" x14ac:dyDescent="0.25">
      <c r="A55" s="129"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0</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0</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21</v>
      </c>
      <c r="BP55" s="128">
        <f t="shared" ref="BP55" si="51">BO55+BO56</f>
        <v>50</v>
      </c>
      <c r="BQ55" s="124">
        <f t="shared" ref="BQ55" si="52">82-BP55</f>
        <v>32</v>
      </c>
    </row>
    <row r="56" spans="1:69" ht="9.9499999999999993" customHeight="1" x14ac:dyDescent="0.25">
      <c r="A56" s="125"/>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0</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29</v>
      </c>
      <c r="BP56" s="128"/>
      <c r="BQ56" s="124"/>
    </row>
    <row r="57" spans="1:69" ht="9.9499999999999993" customHeight="1" x14ac:dyDescent="0.25">
      <c r="A57" s="129"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0</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25</v>
      </c>
      <c r="BP57" s="128">
        <f t="shared" ref="BP57" si="53">BO57+BO58</f>
        <v>48</v>
      </c>
      <c r="BQ57" s="124">
        <f t="shared" ref="BQ57" si="54">82-BP57</f>
        <v>34</v>
      </c>
    </row>
    <row r="58" spans="1:69" ht="9.9499999999999993" customHeight="1" x14ac:dyDescent="0.25">
      <c r="A58" s="125"/>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0</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0</v>
      </c>
      <c r="AR58" s="46"/>
      <c r="AS58" s="45">
        <f>COUNTIFS(DataRegularSeason20242025!$D$2:$D$1315,TotalTeamGames20242025!AS$1,DataRegularSeason20242025!$E$2:$E$1315,TotalTeamGames20242025!$A57,DataRegularSeason20242025!$N$2:$N$1315,1)</f>
        <v>0</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1</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23</v>
      </c>
      <c r="BP58" s="128"/>
      <c r="BQ58" s="124"/>
    </row>
    <row r="59" spans="1:69" ht="9.9499999999999993" customHeight="1" x14ac:dyDescent="0.25">
      <c r="A59" s="129"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0</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0</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0</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23</v>
      </c>
      <c r="BP59" s="128">
        <f t="shared" ref="BP59" si="55">BO59+BO60</f>
        <v>47</v>
      </c>
      <c r="BQ59" s="124">
        <f t="shared" ref="BQ59" si="56">82-BP59</f>
        <v>35</v>
      </c>
    </row>
    <row r="60" spans="1:69" ht="9.9499999999999993" customHeight="1" x14ac:dyDescent="0.25">
      <c r="A60" s="125"/>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1</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0</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0</v>
      </c>
      <c r="BN60" s="46"/>
      <c r="BO60" s="41">
        <f t="shared" si="0"/>
        <v>24</v>
      </c>
      <c r="BP60" s="128"/>
      <c r="BQ60" s="124"/>
    </row>
    <row r="61" spans="1:69" ht="9.9499999999999993" customHeight="1" x14ac:dyDescent="0.25">
      <c r="A61" s="129"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0</v>
      </c>
      <c r="AM61" s="42"/>
      <c r="AN61" s="35">
        <f>COUNTIFS(DataRegularSeason20242025!$E$2:$E$1315,TotalTeamGames20242025!AM$1,DataRegularSeason20242025!$D$2:$D$1315,TotalTeamGames20242025!$A61,DataRegularSeason20242025!$N$2:$N$1315,1)</f>
        <v>0</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24</v>
      </c>
      <c r="BP61" s="128">
        <f t="shared" ref="BP61" si="57">BO61+BO62</f>
        <v>49</v>
      </c>
      <c r="BQ61" s="124">
        <f t="shared" ref="BQ61" si="58">82-BP61</f>
        <v>33</v>
      </c>
    </row>
    <row r="62" spans="1:69" ht="9.9499999999999993" customHeight="1" x14ac:dyDescent="0.25">
      <c r="A62" s="125"/>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0</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1</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0</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25</v>
      </c>
      <c r="BP62" s="128"/>
      <c r="BQ62" s="124"/>
    </row>
    <row r="63" spans="1:69" ht="9.9499999999999993" customHeight="1" x14ac:dyDescent="0.25">
      <c r="A63" s="129"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0</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0</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0</v>
      </c>
      <c r="BO63" s="37">
        <f t="shared" si="0"/>
        <v>23</v>
      </c>
      <c r="BP63" s="128">
        <f t="shared" ref="BP63" si="59">BO63+BO64</f>
        <v>50</v>
      </c>
      <c r="BQ63" s="124">
        <f t="shared" ref="BQ63" si="60">82-BP63</f>
        <v>32</v>
      </c>
    </row>
    <row r="64" spans="1:69" ht="9.9499999999999993" customHeight="1" x14ac:dyDescent="0.25">
      <c r="A64" s="125"/>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0</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1</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27</v>
      </c>
      <c r="BP64" s="128"/>
      <c r="BQ64" s="124"/>
    </row>
    <row r="65" spans="1:69" ht="9.9499999999999993" customHeight="1" x14ac:dyDescent="0.25">
      <c r="A65" s="129"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0</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1</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0</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24</v>
      </c>
      <c r="BP65" s="128">
        <f t="shared" ref="BP65" si="61">BO65+BO66</f>
        <v>48</v>
      </c>
      <c r="BQ65" s="124">
        <f t="shared" ref="BQ65" si="62">82-BP65</f>
        <v>34</v>
      </c>
    </row>
    <row r="66" spans="1:69" ht="9.9499999999999993" customHeight="1" x14ac:dyDescent="0.25">
      <c r="A66" s="125"/>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0</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0</v>
      </c>
      <c r="BL66" s="46"/>
      <c r="BM66" s="45"/>
      <c r="BN66" s="46"/>
      <c r="BO66" s="41">
        <f t="shared" si="0"/>
        <v>24</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785</v>
      </c>
      <c r="BQ67" s="34">
        <f>SUM(BQ3:BQ66)/2</f>
        <v>527</v>
      </c>
    </row>
    <row r="68" spans="1:69" x14ac:dyDescent="0.25">
      <c r="BP68" s="50">
        <f>2*BP67/SUM(BP3:BQ66)</f>
        <v>0.59832317073170727</v>
      </c>
      <c r="BQ68" s="50">
        <f>2*BQ67/SUM(BP3:BQ66)</f>
        <v>0.40167682926829268</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5" workbookViewId="0">
      <selection activeCell="AQ38" sqref="AQ3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c r="BR3" s="134">
        <f t="shared" ref="BR3" si="0">BP3/(BP3+BQ3)</f>
        <v>0.59756097560975607</v>
      </c>
    </row>
    <row r="4" spans="1:70" ht="9.9499999999999993"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c r="BR4" s="134"/>
    </row>
    <row r="5" spans="1:70" ht="9.9499999999999993"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1</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23</v>
      </c>
      <c r="BP5" s="128">
        <f t="shared" ref="BP5" si="2">BO5+BO6</f>
        <v>47</v>
      </c>
      <c r="BQ5" s="124">
        <f t="shared" ref="BQ5" si="3">82-BP5</f>
        <v>35</v>
      </c>
      <c r="BR5" s="134">
        <f t="shared" ref="BR5" si="4">BP5/(BP5+BQ5)</f>
        <v>0.57317073170731703</v>
      </c>
    </row>
    <row r="6" spans="1:70" ht="9.9499999999999993"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1"/>
        <v>24</v>
      </c>
      <c r="BP6" s="128"/>
      <c r="BQ6" s="124"/>
      <c r="BR6" s="134"/>
    </row>
    <row r="7" spans="1:70" ht="9.9499999999999993"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23</v>
      </c>
      <c r="BP7" s="128">
        <f t="shared" ref="BP7" si="5">BO7+BO8</f>
        <v>49</v>
      </c>
      <c r="BQ7" s="124">
        <f t="shared" ref="BQ7" si="6">82-BP7</f>
        <v>33</v>
      </c>
      <c r="BR7" s="134">
        <f t="shared" ref="BR7" si="7">BP7/(BP7+BQ7)</f>
        <v>0.59756097560975607</v>
      </c>
    </row>
    <row r="8" spans="1:70" ht="9.9499999999999993"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1"/>
        <v>26</v>
      </c>
      <c r="BP8" s="128"/>
      <c r="BQ8" s="124"/>
      <c r="BR8" s="134"/>
    </row>
    <row r="9" spans="1:70" ht="9.9499999999999993"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1"/>
        <v>27</v>
      </c>
      <c r="BP9" s="128">
        <f t="shared" ref="BP9" si="8">BO9+BO10</f>
        <v>46</v>
      </c>
      <c r="BQ9" s="124">
        <f t="shared" ref="BQ9" si="9">82-BP9</f>
        <v>36</v>
      </c>
      <c r="BR9" s="134">
        <f t="shared" ref="BR9" si="10">BP9/(BP9+BQ9)</f>
        <v>0.56097560975609762</v>
      </c>
    </row>
    <row r="10" spans="1:70" ht="9.9499999999999993"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19</v>
      </c>
      <c r="BP10" s="128"/>
      <c r="BQ10" s="124"/>
      <c r="BR10" s="134"/>
    </row>
    <row r="11" spans="1:70" ht="9.9499999999999993"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24</v>
      </c>
      <c r="BP11" s="128">
        <f t="shared" ref="BP11" si="11">BO11+BO12</f>
        <v>50</v>
      </c>
      <c r="BQ11" s="124">
        <f t="shared" ref="BQ11" si="12">82-BP11</f>
        <v>32</v>
      </c>
      <c r="BR11" s="134">
        <f t="shared" ref="BR11" si="13">BP11/(BP11+BQ11)</f>
        <v>0.6097560975609756</v>
      </c>
    </row>
    <row r="12" spans="1:70" ht="9.9499999999999993"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26</v>
      </c>
      <c r="BP12" s="128"/>
      <c r="BQ12" s="124"/>
      <c r="BR12" s="134"/>
    </row>
    <row r="13" spans="1:70" ht="9.9499999999999993"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27</v>
      </c>
      <c r="BP13" s="128">
        <f t="shared" ref="BP13" si="14">BO13+BO14</f>
        <v>51</v>
      </c>
      <c r="BQ13" s="124">
        <f t="shared" ref="BQ13" si="15">82-BP13</f>
        <v>31</v>
      </c>
      <c r="BR13" s="134">
        <f t="shared" ref="BR13" si="16">BP13/(BP13+BQ13)</f>
        <v>0.62195121951219512</v>
      </c>
    </row>
    <row r="14" spans="1:70" ht="9.9499999999999993"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0</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24</v>
      </c>
      <c r="BP14" s="128"/>
      <c r="BQ14" s="124"/>
      <c r="BR14" s="134"/>
    </row>
    <row r="15" spans="1:70" ht="9.9499999999999993"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23</v>
      </c>
      <c r="BP15" s="128">
        <f t="shared" ref="BP15" si="17">BO15+BO16</f>
        <v>47</v>
      </c>
      <c r="BQ15" s="124">
        <f t="shared" ref="BQ15" si="18">82-BP15</f>
        <v>35</v>
      </c>
      <c r="BR15" s="134">
        <f t="shared" ref="BR15" si="19">BP15/(BP15+BQ15)</f>
        <v>0.57317073170731703</v>
      </c>
    </row>
    <row r="16" spans="1:70" ht="9.9499999999999993"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0</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24</v>
      </c>
      <c r="BP16" s="128"/>
      <c r="BQ16" s="124"/>
      <c r="BR16" s="134"/>
    </row>
    <row r="17" spans="1:70" ht="9.9499999999999993"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24</v>
      </c>
      <c r="BP17" s="128">
        <f t="shared" ref="BP17" si="20">BO17+BO18</f>
        <v>49</v>
      </c>
      <c r="BQ17" s="124">
        <f t="shared" ref="BQ17" si="21">82-BP17</f>
        <v>33</v>
      </c>
      <c r="BR17" s="134">
        <f t="shared" ref="BR17" si="22">BP17/(BP17+BQ17)</f>
        <v>0.59756097560975607</v>
      </c>
    </row>
    <row r="18" spans="1:70" ht="9.9499999999999993"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25</v>
      </c>
      <c r="BP18" s="128"/>
      <c r="BQ18" s="124"/>
      <c r="BR18" s="134"/>
    </row>
    <row r="19" spans="1:70" ht="9.9499999999999993"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1"/>
        <v>23</v>
      </c>
      <c r="BP19" s="128">
        <f t="shared" ref="BP19" si="23">BO19+BO20</f>
        <v>48</v>
      </c>
      <c r="BQ19" s="124">
        <f t="shared" ref="BQ19" si="24">82-BP19</f>
        <v>34</v>
      </c>
      <c r="BR19" s="134">
        <f t="shared" ref="BR19" si="25">BP19/(BP19+BQ19)</f>
        <v>0.58536585365853655</v>
      </c>
    </row>
    <row r="20" spans="1:70" ht="9.9499999999999993"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25</v>
      </c>
      <c r="BP20" s="128"/>
      <c r="BQ20" s="124"/>
      <c r="BR20" s="134"/>
    </row>
    <row r="21" spans="1:70" ht="9.9499999999999993"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24</v>
      </c>
      <c r="BP21" s="128">
        <f t="shared" ref="BP21" si="26">BO21+BO22</f>
        <v>50</v>
      </c>
      <c r="BQ21" s="124">
        <f t="shared" ref="BQ21" si="27">82-BP21</f>
        <v>32</v>
      </c>
      <c r="BR21" s="134">
        <f t="shared" ref="BR21" si="28">BP21/(BP21+BQ21)</f>
        <v>0.6097560975609756</v>
      </c>
    </row>
    <row r="22" spans="1:70" ht="9.9499999999999993"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26</v>
      </c>
      <c r="BP22" s="128"/>
      <c r="BQ22" s="124"/>
      <c r="BR22" s="134"/>
    </row>
    <row r="23" spans="1:70" ht="9.9499999999999993"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23</v>
      </c>
      <c r="BP23" s="128">
        <f t="shared" ref="BP23" si="29">BO23+BO24</f>
        <v>49</v>
      </c>
      <c r="BQ23" s="124">
        <f t="shared" ref="BQ23" si="30">82-BP23</f>
        <v>33</v>
      </c>
      <c r="BR23" s="134">
        <f t="shared" ref="BR23" si="31">BP23/(BP23+BQ23)</f>
        <v>0.59756097560975607</v>
      </c>
    </row>
    <row r="24" spans="1:70" ht="9.9499999999999993"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26</v>
      </c>
      <c r="BP24" s="128"/>
      <c r="BQ24" s="124"/>
      <c r="BR24" s="134"/>
    </row>
    <row r="25" spans="1:70" ht="9.9499999999999993"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1"/>
        <v>25</v>
      </c>
      <c r="BP25" s="128">
        <f t="shared" ref="BP25" si="32">BO25+BO26</f>
        <v>49</v>
      </c>
      <c r="BQ25" s="124">
        <f t="shared" ref="BQ25" si="33">82-BP25</f>
        <v>33</v>
      </c>
      <c r="BR25" s="134">
        <f t="shared" ref="BR25" si="34">BP25/(BP25+BQ25)</f>
        <v>0.59756097560975607</v>
      </c>
    </row>
    <row r="26" spans="1:70" ht="9.9499999999999993"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28"/>
      <c r="BQ26" s="124"/>
      <c r="BR26" s="134"/>
    </row>
    <row r="27" spans="1:70" ht="9.9499999999999993"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25</v>
      </c>
      <c r="BP27" s="128">
        <f t="shared" ref="BP27" si="35">BO27+BO28</f>
        <v>48</v>
      </c>
      <c r="BQ27" s="124">
        <f t="shared" ref="BQ27" si="36">82-BP27</f>
        <v>34</v>
      </c>
      <c r="BR27" s="134">
        <f t="shared" ref="BR27" si="37">BP27/(BP27+BQ27)</f>
        <v>0.58536585365853655</v>
      </c>
    </row>
    <row r="28" spans="1:70" ht="9.9499999999999993"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23</v>
      </c>
      <c r="BP28" s="128"/>
      <c r="BQ28" s="124"/>
      <c r="BR28" s="134"/>
    </row>
    <row r="29" spans="1:70" ht="9.9499999999999993"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26</v>
      </c>
      <c r="BP29" s="128">
        <f t="shared" ref="BP29" si="38">BO29+BO30</f>
        <v>50</v>
      </c>
      <c r="BQ29" s="124">
        <f t="shared" ref="BQ29" si="39">82-BP29</f>
        <v>32</v>
      </c>
      <c r="BR29" s="134">
        <f t="shared" ref="BR29" si="40">BP29/(BP29+BQ29)</f>
        <v>0.6097560975609756</v>
      </c>
    </row>
    <row r="30" spans="1:70" ht="9.9499999999999993"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24</v>
      </c>
      <c r="BP30" s="128"/>
      <c r="BQ30" s="124"/>
      <c r="BR30" s="134"/>
    </row>
    <row r="31" spans="1:70" ht="9.9499999999999993"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0</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25</v>
      </c>
      <c r="BP31" s="128">
        <f t="shared" ref="BP31" si="41">BO31+BO32</f>
        <v>48</v>
      </c>
      <c r="BQ31" s="124">
        <f t="shared" ref="BQ31" si="42">82-BP31</f>
        <v>34</v>
      </c>
      <c r="BR31" s="134">
        <f t="shared" ref="BR31" si="43">BP31/(BP31+BQ31)</f>
        <v>0.58536585365853655</v>
      </c>
    </row>
    <row r="32" spans="1:70" ht="9.9499999999999993"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23</v>
      </c>
      <c r="BP32" s="128"/>
      <c r="BQ32" s="124"/>
      <c r="BR32" s="134"/>
    </row>
    <row r="33" spans="1:70" ht="9.9499999999999993"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23</v>
      </c>
      <c r="BP33" s="128">
        <f t="shared" ref="BP33" si="44">BO33+BO34</f>
        <v>50</v>
      </c>
      <c r="BQ33" s="124">
        <f t="shared" ref="BQ33" si="45">82-BP33</f>
        <v>32</v>
      </c>
      <c r="BR33" s="134">
        <f t="shared" ref="BR33" si="46">BP33/(BP33+BQ33)</f>
        <v>0.6097560975609756</v>
      </c>
    </row>
    <row r="34" spans="1:70" ht="9.9499999999999993"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1</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27</v>
      </c>
      <c r="BP34" s="128"/>
      <c r="BQ34" s="124"/>
      <c r="BR34" s="134"/>
    </row>
    <row r="35" spans="1:70" ht="9.9499999999999993"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25</v>
      </c>
      <c r="BP35" s="128">
        <f t="shared" ref="BP35" si="47">BO35+BO36</f>
        <v>50</v>
      </c>
      <c r="BQ35" s="124">
        <f t="shared" ref="BQ35" si="48">82-BP35</f>
        <v>32</v>
      </c>
      <c r="BR35" s="134">
        <f t="shared" ref="BR35" si="49">BP35/(BP35+BQ35)</f>
        <v>0.6097560975609756</v>
      </c>
    </row>
    <row r="36" spans="1:70" ht="9.9499999999999993"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25</v>
      </c>
      <c r="BP36" s="128"/>
      <c r="BQ36" s="124"/>
      <c r="BR36" s="134"/>
    </row>
    <row r="37" spans="1:70" ht="9.9499999999999993"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25</v>
      </c>
      <c r="BP37" s="128">
        <f t="shared" ref="BP37" si="50">BO37+BO38</f>
        <v>50</v>
      </c>
      <c r="BQ37" s="124">
        <f t="shared" ref="BQ37" si="51">82-BP37</f>
        <v>32</v>
      </c>
      <c r="BR37" s="134">
        <f t="shared" ref="BR37" si="52">BP37/(BP37+BQ37)</f>
        <v>0.6097560975609756</v>
      </c>
    </row>
    <row r="38" spans="1:70" ht="9.9499999999999993"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28"/>
      <c r="BQ38" s="124"/>
      <c r="BR38" s="134"/>
    </row>
    <row r="39" spans="1:70" ht="9.9499999999999993"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25</v>
      </c>
      <c r="BP39" s="128">
        <f t="shared" ref="BP39" si="53">BO39+BO40</f>
        <v>51</v>
      </c>
      <c r="BQ39" s="124">
        <f t="shared" ref="BQ39" si="54">82-BP39</f>
        <v>31</v>
      </c>
      <c r="BR39" s="134">
        <f t="shared" ref="BR39" si="55">BP39/(BP39+BQ39)</f>
        <v>0.62195121951219512</v>
      </c>
    </row>
    <row r="40" spans="1:70" ht="9.9499999999999993"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26</v>
      </c>
      <c r="BP40" s="128"/>
      <c r="BQ40" s="124"/>
      <c r="BR40" s="134"/>
    </row>
    <row r="41" spans="1:70" ht="9.9499999999999993"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1"/>
        <v>24</v>
      </c>
      <c r="BP41" s="128">
        <f t="shared" ref="BP41" si="56">BO41+BO42</f>
        <v>48</v>
      </c>
      <c r="BQ41" s="124">
        <f t="shared" ref="BQ41" si="57">82-BP41</f>
        <v>34</v>
      </c>
      <c r="BR41" s="134">
        <f t="shared" ref="BR41" si="58">BP41/(BP41+BQ41)</f>
        <v>0.58536585365853655</v>
      </c>
    </row>
    <row r="42" spans="1:70" ht="9.9499999999999993"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24</v>
      </c>
      <c r="BP42" s="128"/>
      <c r="BQ42" s="124"/>
      <c r="BR42" s="134"/>
    </row>
    <row r="43" spans="1:70" ht="9.9499999999999993"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25</v>
      </c>
      <c r="BP43" s="128">
        <f t="shared" ref="BP43" si="59">BO43+BO44</f>
        <v>48</v>
      </c>
      <c r="BQ43" s="124">
        <f t="shared" ref="BQ43" si="60">82-BP43</f>
        <v>34</v>
      </c>
      <c r="BR43" s="134">
        <f t="shared" ref="BR43" si="61">BP43/(BP43+BQ43)</f>
        <v>0.58536585365853655</v>
      </c>
    </row>
    <row r="44" spans="1:70" ht="9.9499999999999993"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23</v>
      </c>
      <c r="BP44" s="128"/>
      <c r="BQ44" s="124"/>
      <c r="BR44" s="134"/>
    </row>
    <row r="45" spans="1:70" ht="9.9499999999999993"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27</v>
      </c>
      <c r="BP45" s="128">
        <f t="shared" ref="BP45" si="62">BO45+BO46</f>
        <v>50</v>
      </c>
      <c r="BQ45" s="124">
        <f t="shared" ref="BQ45" si="63">82-BP45</f>
        <v>32</v>
      </c>
      <c r="BR45" s="134">
        <f t="shared" ref="BR45" si="64">BP45/(BP45+BQ45)</f>
        <v>0.6097560975609756</v>
      </c>
    </row>
    <row r="46" spans="1:70" ht="9.9499999999999993"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23</v>
      </c>
      <c r="BP46" s="128"/>
      <c r="BQ46" s="124"/>
      <c r="BR46" s="134"/>
    </row>
    <row r="47" spans="1:70" ht="9.9499999999999993"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26</v>
      </c>
      <c r="BP47" s="128">
        <f t="shared" ref="BP47" si="65">BO47+BO48</f>
        <v>51</v>
      </c>
      <c r="BQ47" s="124">
        <f t="shared" ref="BQ47" si="66">82-BP47</f>
        <v>31</v>
      </c>
      <c r="BR47" s="134">
        <f t="shared" ref="BR47" si="67">BP47/(BP47+BQ47)</f>
        <v>0.62195121951219512</v>
      </c>
    </row>
    <row r="48" spans="1:70" ht="9.9499999999999993"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25</v>
      </c>
      <c r="BP48" s="128"/>
      <c r="BQ48" s="124"/>
      <c r="BR48" s="134"/>
    </row>
    <row r="49" spans="1:70" ht="9.9499999999999993"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0</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24</v>
      </c>
      <c r="BP49" s="128">
        <f t="shared" ref="BP49" si="68">BO49+BO50</f>
        <v>48</v>
      </c>
      <c r="BQ49" s="124">
        <f t="shared" ref="BQ49" si="69">82-BP49</f>
        <v>34</v>
      </c>
      <c r="BR49" s="134">
        <f t="shared" ref="BR49" si="70">BP49/(BP49+BQ49)</f>
        <v>0.58536585365853655</v>
      </c>
    </row>
    <row r="50" spans="1:70" ht="9.9499999999999993"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24</v>
      </c>
      <c r="BP50" s="128"/>
      <c r="BQ50" s="124"/>
      <c r="BR50" s="134"/>
    </row>
    <row r="51" spans="1:70" ht="9.9499999999999993"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25</v>
      </c>
      <c r="BP51" s="128">
        <f t="shared" ref="BP51" si="71">BO51+BO52</f>
        <v>51</v>
      </c>
      <c r="BQ51" s="124">
        <f t="shared" ref="BQ51" si="72">82-BP51</f>
        <v>31</v>
      </c>
      <c r="BR51" s="134">
        <f t="shared" ref="BR51" si="73">BP51/(BP51+BQ51)</f>
        <v>0.62195121951219512</v>
      </c>
    </row>
    <row r="52" spans="1:70" ht="9.9499999999999993"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26</v>
      </c>
      <c r="BP52" s="128"/>
      <c r="BQ52" s="124"/>
      <c r="BR52" s="134"/>
    </row>
    <row r="53" spans="1:70" ht="9.9499999999999993"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28">
        <f t="shared" ref="BP53" si="74">BO53+BO54</f>
        <v>49</v>
      </c>
      <c r="BQ53" s="124">
        <f t="shared" ref="BQ53" si="75">82-BP53</f>
        <v>33</v>
      </c>
      <c r="BR53" s="134">
        <f t="shared" ref="BR53" si="76">BP53/(BP53+BQ53)</f>
        <v>0.59756097560975607</v>
      </c>
    </row>
    <row r="54" spans="1:70" ht="9.9499999999999993"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24</v>
      </c>
      <c r="BP54" s="128"/>
      <c r="BQ54" s="124"/>
      <c r="BR54" s="134"/>
    </row>
    <row r="55" spans="1:70" ht="9.9499999999999993"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22</v>
      </c>
      <c r="BP55" s="128">
        <f t="shared" ref="BP55" si="77">BO55+BO56</f>
        <v>49</v>
      </c>
      <c r="BQ55" s="124">
        <f t="shared" ref="BQ55" si="78">82-BP55</f>
        <v>33</v>
      </c>
      <c r="BR55" s="134">
        <f t="shared" ref="BR55" si="79">BP55/(BP55+BQ55)</f>
        <v>0.59756097560975607</v>
      </c>
    </row>
    <row r="56" spans="1:70" ht="9.9499999999999993"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27</v>
      </c>
      <c r="BP56" s="128"/>
      <c r="BQ56" s="124"/>
      <c r="BR56" s="134"/>
    </row>
    <row r="57" spans="1:70" ht="9.9499999999999993"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0</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25</v>
      </c>
      <c r="BP57" s="128">
        <f t="shared" ref="BP57" si="80">BO57+BO58</f>
        <v>49</v>
      </c>
      <c r="BQ57" s="124">
        <f t="shared" ref="BQ57" si="81">82-BP57</f>
        <v>33</v>
      </c>
      <c r="BR57" s="134">
        <f t="shared" ref="BR57" si="82">BP57/(BP57+BQ57)</f>
        <v>0.59756097560975607</v>
      </c>
    </row>
    <row r="58" spans="1:70" ht="9.9499999999999993"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24</v>
      </c>
      <c r="BP58" s="128"/>
      <c r="BQ58" s="124"/>
      <c r="BR58" s="134"/>
    </row>
    <row r="59" spans="1:70" ht="9.9499999999999993"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24</v>
      </c>
      <c r="BP59" s="128">
        <f t="shared" ref="BP59" si="83">BO59+BO60</f>
        <v>49</v>
      </c>
      <c r="BQ59" s="124">
        <f t="shared" ref="BQ59" si="84">82-BP59</f>
        <v>33</v>
      </c>
      <c r="BR59" s="134">
        <f t="shared" ref="BR59" si="85">BP59/(BP59+BQ59)</f>
        <v>0.59756097560975607</v>
      </c>
    </row>
    <row r="60" spans="1:70" ht="9.9499999999999993"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25</v>
      </c>
      <c r="BP60" s="128"/>
      <c r="BQ60" s="124"/>
      <c r="BR60" s="134"/>
    </row>
    <row r="61" spans="1:70" ht="9.9499999999999993"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1"/>
        <v>27</v>
      </c>
      <c r="BP61" s="128">
        <f t="shared" ref="BP61" si="86">BO61+BO62</f>
        <v>49</v>
      </c>
      <c r="BQ61" s="124">
        <f t="shared" ref="BQ61" si="87">82-BP61</f>
        <v>33</v>
      </c>
      <c r="BR61" s="134">
        <f t="shared" ref="BR61" si="88">BP61/(BP61+BQ61)</f>
        <v>0.59756097560975607</v>
      </c>
    </row>
    <row r="62" spans="1:70" ht="9.9499999999999993"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0</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22</v>
      </c>
      <c r="BP62" s="128"/>
      <c r="BQ62" s="124"/>
      <c r="BR62" s="134"/>
    </row>
    <row r="63" spans="1:70" ht="9.9499999999999993"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28">
        <f t="shared" ref="BP63" si="89">BO63+BO64</f>
        <v>48</v>
      </c>
      <c r="BQ63" s="124">
        <f t="shared" ref="BQ63" si="90">82-BP63</f>
        <v>34</v>
      </c>
      <c r="BR63" s="134">
        <f t="shared" ref="BR63" si="91">BP63/(BP63+BQ63)</f>
        <v>0.58536585365853655</v>
      </c>
    </row>
    <row r="64" spans="1:70" ht="9.9499999999999993"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1"/>
        <v>22</v>
      </c>
      <c r="BP64" s="128"/>
      <c r="BQ64" s="124"/>
      <c r="BR64" s="134"/>
    </row>
    <row r="65" spans="1:70" ht="9.9499999999999993"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21</v>
      </c>
      <c r="BP65" s="128">
        <f t="shared" ref="BP65" si="92">BO65+BO66</f>
        <v>50</v>
      </c>
      <c r="BQ65" s="124">
        <f t="shared" ref="BQ65" si="93">82-BP65</f>
        <v>32</v>
      </c>
      <c r="BR65" s="134">
        <f>BP65/(BP65+BQ65)</f>
        <v>0.6097560975609756</v>
      </c>
    </row>
    <row r="66" spans="1:70" ht="9.9499999999999993"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29</v>
      </c>
      <c r="BP66" s="128"/>
      <c r="BQ66" s="124"/>
      <c r="BR66" s="134"/>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785</v>
      </c>
      <c r="BQ67" s="34">
        <f>SUM(BQ3:BQ66)/2</f>
        <v>527</v>
      </c>
    </row>
    <row r="68" spans="1:70" x14ac:dyDescent="0.25">
      <c r="BP68" s="50">
        <f>2*BP67/SUM(BP3:BQ66)</f>
        <v>0.59832317073170727</v>
      </c>
      <c r="BQ68" s="50">
        <f>2*BQ67/SUM(BP3:BQ66)</f>
        <v>0.40167682926829268</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topLeftCell="A14" workbookViewId="0">
      <selection activeCell="BQ29" sqref="BQ29:BQ3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22" t="s">
        <v>47</v>
      </c>
      <c r="D1" s="123"/>
      <c r="E1" s="122" t="s">
        <v>16</v>
      </c>
      <c r="F1" s="123"/>
      <c r="G1" s="122" t="s">
        <v>29</v>
      </c>
      <c r="H1" s="123"/>
      <c r="I1" s="122" t="s">
        <v>44</v>
      </c>
      <c r="J1" s="123"/>
      <c r="K1" s="122" t="s">
        <v>36</v>
      </c>
      <c r="L1" s="123"/>
      <c r="M1" s="122" t="s">
        <v>24</v>
      </c>
      <c r="N1" s="123"/>
      <c r="O1" s="122" t="s">
        <v>17</v>
      </c>
      <c r="P1" s="123"/>
      <c r="Q1" s="122" t="s">
        <v>26</v>
      </c>
      <c r="R1" s="123"/>
      <c r="S1" s="122" t="s">
        <v>34</v>
      </c>
      <c r="T1" s="123"/>
      <c r="U1" s="122" t="s">
        <v>31</v>
      </c>
      <c r="V1" s="123"/>
      <c r="W1" s="122" t="s">
        <v>23</v>
      </c>
      <c r="X1" s="123"/>
      <c r="Y1" s="122" t="s">
        <v>14</v>
      </c>
      <c r="Z1" s="123"/>
      <c r="AA1" s="122" t="s">
        <v>28</v>
      </c>
      <c r="AB1" s="123"/>
      <c r="AC1" s="122" t="s">
        <v>37</v>
      </c>
      <c r="AD1" s="123"/>
      <c r="AE1" s="122" t="s">
        <v>19</v>
      </c>
      <c r="AF1" s="123"/>
      <c r="AG1" s="122" t="s">
        <v>32</v>
      </c>
      <c r="AH1" s="123"/>
      <c r="AI1" s="122" t="s">
        <v>35</v>
      </c>
      <c r="AJ1" s="123"/>
      <c r="AK1" s="122" t="s">
        <v>33</v>
      </c>
      <c r="AL1" s="123"/>
      <c r="AM1" s="122" t="s">
        <v>20</v>
      </c>
      <c r="AN1" s="123"/>
      <c r="AO1" s="122" t="s">
        <v>30</v>
      </c>
      <c r="AP1" s="123"/>
      <c r="AQ1" s="122" t="s">
        <v>45</v>
      </c>
      <c r="AR1" s="123"/>
      <c r="AS1" s="122" t="s">
        <v>21</v>
      </c>
      <c r="AT1" s="123"/>
      <c r="AU1" s="122" t="s">
        <v>12</v>
      </c>
      <c r="AV1" s="123"/>
      <c r="AW1" s="122" t="s">
        <v>38</v>
      </c>
      <c r="AX1" s="123"/>
      <c r="AY1" s="122" t="s">
        <v>13</v>
      </c>
      <c r="AZ1" s="123"/>
      <c r="BA1" s="122" t="s">
        <v>43</v>
      </c>
      <c r="BB1" s="123"/>
      <c r="BC1" s="122" t="s">
        <v>18</v>
      </c>
      <c r="BD1" s="123"/>
      <c r="BE1" s="122" t="s">
        <v>15</v>
      </c>
      <c r="BF1" s="122"/>
      <c r="BG1" s="126" t="s">
        <v>25</v>
      </c>
      <c r="BH1" s="127"/>
      <c r="BI1" s="122" t="s">
        <v>27</v>
      </c>
      <c r="BJ1" s="123"/>
      <c r="BK1" s="122" t="s">
        <v>22</v>
      </c>
      <c r="BL1" s="123"/>
      <c r="BM1" s="122" t="s">
        <v>46</v>
      </c>
      <c r="BN1" s="123"/>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29"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0</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1</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20</v>
      </c>
      <c r="BP3" s="128">
        <f>BO3+BO4</f>
        <v>40</v>
      </c>
      <c r="BQ3" s="124">
        <f>82-BP3</f>
        <v>42</v>
      </c>
      <c r="BT3" s="44">
        <f>DataRegularSeason20242025!$A$3:$A$8</f>
        <v>45569</v>
      </c>
    </row>
    <row r="4" spans="1:72" s="34" customFormat="1" ht="9.9499999999999993" customHeight="1" x14ac:dyDescent="0.2">
      <c r="A4" s="125"/>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0</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20</v>
      </c>
      <c r="BP4" s="128"/>
      <c r="BQ4" s="124"/>
      <c r="BT4" s="34" t="e">
        <f>D</f>
        <v>#NAME?</v>
      </c>
    </row>
    <row r="5" spans="1:72" s="34" customFormat="1" ht="9.9499999999999993" customHeight="1" x14ac:dyDescent="0.2">
      <c r="A5" s="129"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0</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1</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24</v>
      </c>
      <c r="BP5" s="128">
        <f t="shared" ref="BP5" si="1">BO5+BO6</f>
        <v>47</v>
      </c>
      <c r="BQ5" s="124">
        <f t="shared" ref="BQ5" si="2">82-BP5</f>
        <v>35</v>
      </c>
    </row>
    <row r="6" spans="1:72" s="34" customFormat="1" ht="9.9499999999999993" customHeight="1" x14ac:dyDescent="0.2">
      <c r="A6" s="125"/>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0</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0</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0</v>
      </c>
      <c r="BL6" s="46"/>
      <c r="BM6" s="45">
        <f>COUNTIFS(DataRegularSeason20242025!$E$2:$E$1315,WatchedGames20242025!$A5,DataRegularSeason20242025!$D$2:$D$1315,WatchedGames20242025!BM$1,DataRegularSeason20242025!$N$2:$N$1315,1, DataRegularSeason20242025!$R$2:$R$1315,1)</f>
        <v>1</v>
      </c>
      <c r="BN6" s="46"/>
      <c r="BO6" s="41">
        <f t="shared" si="0"/>
        <v>23</v>
      </c>
      <c r="BP6" s="128"/>
      <c r="BQ6" s="124"/>
    </row>
    <row r="7" spans="1:72" s="34" customFormat="1" ht="9.9499999999999993" customHeight="1" x14ac:dyDescent="0.2">
      <c r="A7" s="129"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28">
        <f t="shared" ref="BP7" si="3">BO7+BO8</f>
        <v>37</v>
      </c>
      <c r="BQ7" s="124">
        <f t="shared" ref="BQ7" si="4">82-BP7</f>
        <v>45</v>
      </c>
    </row>
    <row r="8" spans="1:72" s="34" customFormat="1" ht="9.9499999999999993" customHeight="1" x14ac:dyDescent="0.2">
      <c r="A8" s="125"/>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0</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0</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0</v>
      </c>
      <c r="AH8" s="46"/>
      <c r="AI8" s="45">
        <f>COUNTIFS(DataRegularSeason20242025!$E$2:$E$1315,WatchedGames20242025!$A7,DataRegularSeason20242025!$D$2:$D$1315,WatchedGames20242025!AI$1,DataRegularSeason20242025!$N$2:$N$1315,1, DataRegularSeason20242025!$R$2:$R$1315,1)</f>
        <v>0</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18</v>
      </c>
      <c r="BP8" s="128"/>
      <c r="BQ8" s="124"/>
    </row>
    <row r="9" spans="1:72" s="34" customFormat="1" ht="9.9499999999999993" customHeight="1" x14ac:dyDescent="0.2">
      <c r="A9" s="129"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1</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0</v>
      </c>
      <c r="BM9" s="42"/>
      <c r="BN9" s="35">
        <f>COUNTIFS(DataRegularSeason20242025!$E$2:$E$1315,WatchedGames20242025!BM$1,DataRegularSeason20242025!$D$2:$D$1315,WatchedGames20242025!$A9,DataRegularSeason20242025!$N$2:$N$1315,1, DataRegularSeason20242025!$R$2:$R$1315,1)</f>
        <v>1</v>
      </c>
      <c r="BO9" s="37">
        <f t="shared" si="0"/>
        <v>21</v>
      </c>
      <c r="BP9" s="128">
        <f t="shared" ref="BP9" si="5">BO9+BO10</f>
        <v>44</v>
      </c>
      <c r="BQ9" s="124">
        <f t="shared" ref="BQ9" si="6">82-BP9</f>
        <v>38</v>
      </c>
    </row>
    <row r="10" spans="1:72" s="34" customFormat="1" ht="9.9499999999999993" customHeight="1" x14ac:dyDescent="0.2">
      <c r="A10" s="125"/>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0</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0</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23</v>
      </c>
      <c r="BP10" s="128"/>
      <c r="BQ10" s="124"/>
    </row>
    <row r="11" spans="1:72" s="34" customFormat="1" ht="9.9499999999999993" customHeight="1" x14ac:dyDescent="0.2">
      <c r="A11" s="129"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0</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0</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0</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0</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21</v>
      </c>
      <c r="BP11" s="128">
        <f t="shared" ref="BP11" si="7">BO11+BO12</f>
        <v>41</v>
      </c>
      <c r="BQ11" s="124">
        <f t="shared" ref="BQ11" si="8">82-BP11</f>
        <v>41</v>
      </c>
    </row>
    <row r="12" spans="1:72" s="34" customFormat="1" ht="9.9499999999999993" customHeight="1" x14ac:dyDescent="0.2">
      <c r="A12" s="125"/>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28"/>
      <c r="BQ12" s="124"/>
    </row>
    <row r="13" spans="1:72" s="34" customFormat="1" ht="9.9499999999999993" customHeight="1" x14ac:dyDescent="0.2">
      <c r="A13" s="129"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1</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1</v>
      </c>
      <c r="BM13" s="42"/>
      <c r="BN13" s="35">
        <f>COUNTIFS(DataRegularSeason20242025!$E$2:$E$1315,WatchedGames20242025!BM$1,DataRegularSeason20242025!$D$2:$D$1315,WatchedGames20242025!$A13,DataRegularSeason20242025!$N$2:$N$1315,1, DataRegularSeason20242025!$R$2:$R$1315,1)</f>
        <v>0</v>
      </c>
      <c r="BO13" s="37">
        <f t="shared" si="0"/>
        <v>22</v>
      </c>
      <c r="BP13" s="128">
        <f t="shared" ref="BP13" si="9">BO13+BO14</f>
        <v>45</v>
      </c>
      <c r="BQ13" s="124">
        <f t="shared" ref="BQ13" si="10">82-BP13</f>
        <v>37</v>
      </c>
    </row>
    <row r="14" spans="1:72" s="34" customFormat="1" ht="9.9499999999999993" customHeight="1" x14ac:dyDescent="0.2">
      <c r="A14" s="125"/>
      <c r="B14" s="39" t="s">
        <v>80</v>
      </c>
      <c r="C14" s="45">
        <f>COUNTIFS(DataRegularSeason20242025!$E$2:$E$1315,WatchedGames20242025!$A13,DataRegularSeason20242025!$D$2:$D$1315,WatchedGames20242025!C$1,DataRegularSeason20242025!$N$2:$N$1315,1, DataRegularSeason20242025!$R$2:$R$1315,1)</f>
        <v>0</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0</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0</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0</v>
      </c>
      <c r="BN14" s="46"/>
      <c r="BO14" s="41">
        <f t="shared" si="0"/>
        <v>23</v>
      </c>
      <c r="BP14" s="128"/>
      <c r="BQ14" s="124"/>
    </row>
    <row r="15" spans="1:72" s="34" customFormat="1" ht="9.9499999999999993" customHeight="1" x14ac:dyDescent="0.2">
      <c r="A15" s="129"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0</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0</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0</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21</v>
      </c>
      <c r="BP15" s="128">
        <f t="shared" ref="BP15" si="11">BO15+BO16</f>
        <v>42</v>
      </c>
      <c r="BQ15" s="124">
        <f t="shared" ref="BQ15" si="12">82-BP15</f>
        <v>40</v>
      </c>
    </row>
    <row r="16" spans="1:72" s="34" customFormat="1" ht="9.9499999999999993" customHeight="1" x14ac:dyDescent="0.2">
      <c r="A16" s="125"/>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1</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1</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21</v>
      </c>
      <c r="BP16" s="128"/>
      <c r="BQ16" s="124"/>
    </row>
    <row r="17" spans="1:69" s="34" customFormat="1" ht="9.9499999999999993" customHeight="1" x14ac:dyDescent="0.2">
      <c r="A17" s="129"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0</v>
      </c>
      <c r="AM17" s="42"/>
      <c r="AN17" s="35">
        <f>COUNTIFS(DataRegularSeason20242025!$E$2:$E$1315,WatchedGames20242025!AM$1,DataRegularSeason20242025!$D$2:$D$1315,WatchedGames20242025!$A17,DataRegularSeason20242025!$N$2:$N$1315,1, DataRegularSeason20242025!$R$2:$R$1315,1)</f>
        <v>0</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1</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21</v>
      </c>
      <c r="BP17" s="128">
        <f t="shared" ref="BP17" si="13">BO17+BO18</f>
        <v>44</v>
      </c>
      <c r="BQ17" s="124">
        <f t="shared" ref="BQ17" si="14">82-BP17</f>
        <v>38</v>
      </c>
    </row>
    <row r="18" spans="1:69" s="34" customFormat="1" ht="9.9499999999999993" customHeight="1" x14ac:dyDescent="0.2">
      <c r="A18" s="125"/>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0</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0</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23</v>
      </c>
      <c r="BP18" s="128"/>
      <c r="BQ18" s="124"/>
    </row>
    <row r="19" spans="1:69" s="34" customFormat="1" ht="9.9499999999999993" customHeight="1" x14ac:dyDescent="0.2">
      <c r="A19" s="129" t="s">
        <v>34</v>
      </c>
      <c r="B19" s="35" t="s">
        <v>81</v>
      </c>
      <c r="C19" s="42"/>
      <c r="D19" s="35">
        <f>COUNTIFS(DataRegularSeason20242025!$E$2:$E$1315,WatchedGames20242025!C$1,DataRegularSeason20242025!$D$2:$D$1315,WatchedGames20242025!$A19,DataRegularSeason20242025!$N$2:$N$1315,1, DataRegularSeason20242025!$R$2:$R$1315,1)</f>
        <v>0</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1</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18</v>
      </c>
      <c r="BP19" s="128">
        <f t="shared" ref="BP19" si="15">BO19+BO20</f>
        <v>38</v>
      </c>
      <c r="BQ19" s="124">
        <f t="shared" ref="BQ19" si="16">82-BP19</f>
        <v>44</v>
      </c>
    </row>
    <row r="20" spans="1:69" s="34" customFormat="1" ht="9.9499999999999993" customHeight="1" x14ac:dyDescent="0.2">
      <c r="A20" s="125"/>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0</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0</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20</v>
      </c>
      <c r="BP20" s="128"/>
      <c r="BQ20" s="124"/>
    </row>
    <row r="21" spans="1:69" s="34" customFormat="1" ht="9.9499999999999993" customHeight="1" x14ac:dyDescent="0.2">
      <c r="A21" s="129"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0</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0</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0</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0</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18</v>
      </c>
      <c r="BP21" s="128">
        <f t="shared" ref="BP21" si="17">BO21+BO22</f>
        <v>39</v>
      </c>
      <c r="BQ21" s="124">
        <f t="shared" ref="BQ21" si="18">82-BP21</f>
        <v>43</v>
      </c>
    </row>
    <row r="22" spans="1:69" s="34" customFormat="1" ht="9.9499999999999993" customHeight="1" x14ac:dyDescent="0.2">
      <c r="A22" s="125"/>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0</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21</v>
      </c>
      <c r="BP22" s="128"/>
      <c r="BQ22" s="124"/>
    </row>
    <row r="23" spans="1:69" s="34" customFormat="1" ht="9.9499999999999993" customHeight="1" x14ac:dyDescent="0.2">
      <c r="A23" s="129"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1</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0</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22</v>
      </c>
      <c r="BP23" s="128">
        <f t="shared" ref="BP23" si="19">BO23+BO24</f>
        <v>46</v>
      </c>
      <c r="BQ23" s="124">
        <f t="shared" ref="BQ23" si="20">82-BP23</f>
        <v>36</v>
      </c>
    </row>
    <row r="24" spans="1:69" s="34" customFormat="1" ht="9.9499999999999993" customHeight="1" x14ac:dyDescent="0.2">
      <c r="A24" s="125"/>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0</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0</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0</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24</v>
      </c>
      <c r="BP24" s="128"/>
      <c r="BQ24" s="124"/>
    </row>
    <row r="25" spans="1:69" s="34" customFormat="1" ht="9.9499999999999993" customHeight="1" x14ac:dyDescent="0.2">
      <c r="A25" s="129"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0</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0</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0</v>
      </c>
      <c r="BO25" s="37">
        <f t="shared" si="0"/>
        <v>24</v>
      </c>
      <c r="BP25" s="128">
        <f t="shared" ref="BP25" si="21">BO25+BO26</f>
        <v>47</v>
      </c>
      <c r="BQ25" s="124">
        <f t="shared" ref="BQ25" si="22">82-BP25</f>
        <v>35</v>
      </c>
    </row>
    <row r="26" spans="1:69" s="34" customFormat="1" ht="9.9499999999999993" customHeight="1" x14ac:dyDescent="0.2">
      <c r="A26" s="125"/>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0</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0</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0</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23</v>
      </c>
      <c r="BP26" s="128"/>
      <c r="BQ26" s="124"/>
    </row>
    <row r="27" spans="1:69" s="34" customFormat="1" ht="9.9499999999999993" customHeight="1" x14ac:dyDescent="0.2">
      <c r="A27" s="129"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0</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0</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0</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0</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22</v>
      </c>
      <c r="BP27" s="128">
        <f t="shared" ref="BP27" si="23">BO27+BO28</f>
        <v>40</v>
      </c>
      <c r="BQ27" s="124">
        <f t="shared" ref="BQ27" si="24">82-BP27</f>
        <v>42</v>
      </c>
    </row>
    <row r="28" spans="1:69" s="34" customFormat="1" ht="9.9499999999999993" customHeight="1" x14ac:dyDescent="0.2">
      <c r="A28" s="125"/>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28"/>
      <c r="BQ28" s="124"/>
    </row>
    <row r="29" spans="1:69" s="34" customFormat="1" ht="9.9499999999999993" customHeight="1" x14ac:dyDescent="0.2">
      <c r="A29" s="129"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0</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1</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0</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0</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23</v>
      </c>
      <c r="BP29" s="128">
        <f t="shared" ref="BP29" si="25">BO29+BO30</f>
        <v>43</v>
      </c>
      <c r="BQ29" s="124">
        <f t="shared" ref="BQ29" si="26">82-BP29</f>
        <v>39</v>
      </c>
    </row>
    <row r="30" spans="1:69" s="34" customFormat="1" ht="9.9499999999999993" customHeight="1" x14ac:dyDescent="0.2">
      <c r="A30" s="125"/>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28"/>
      <c r="BQ30" s="124"/>
    </row>
    <row r="31" spans="1:69" s="34" customFormat="1" ht="9.9499999999999993" customHeight="1" x14ac:dyDescent="0.2">
      <c r="A31" s="129"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28">
        <f t="shared" ref="BP31" si="27">BO31+BO32</f>
        <v>18</v>
      </c>
      <c r="BQ31" s="124">
        <f t="shared" ref="BQ31" si="28">82-BP31</f>
        <v>64</v>
      </c>
    </row>
    <row r="32" spans="1:69" s="34" customFormat="1" ht="9.9499999999999993" customHeight="1" x14ac:dyDescent="0.2">
      <c r="A32" s="125"/>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28"/>
      <c r="BQ32" s="124"/>
    </row>
    <row r="33" spans="1:69" s="34" customFormat="1" ht="9.9499999999999993" customHeight="1" x14ac:dyDescent="0.2">
      <c r="A33" s="129"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0</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0</v>
      </c>
      <c r="AS33" s="42"/>
      <c r="AT33" s="35">
        <f>COUNTIFS(DataRegularSeason20242025!$E$2:$E$1315,WatchedGames20242025!AS$1,DataRegularSeason20242025!$D$2:$D$1315,WatchedGames20242025!$A33,DataRegularSeason20242025!$N$2:$N$1315,1, DataRegularSeason20242025!$R$2:$R$1315,1)</f>
        <v>0</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20</v>
      </c>
      <c r="BP33" s="128">
        <f t="shared" ref="BP33" si="29">BO33+BO34</f>
        <v>42</v>
      </c>
      <c r="BQ33" s="124">
        <f t="shared" ref="BQ33" si="30">82-BP33</f>
        <v>40</v>
      </c>
    </row>
    <row r="34" spans="1:69" s="34" customFormat="1" ht="9.9499999999999993" customHeight="1" x14ac:dyDescent="0.2">
      <c r="A34" s="125"/>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1</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22</v>
      </c>
      <c r="BP34" s="128"/>
      <c r="BQ34" s="124"/>
    </row>
    <row r="35" spans="1:69" s="34" customFormat="1" ht="9.9499999999999993" customHeight="1" x14ac:dyDescent="0.2">
      <c r="A35" s="129"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0</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0</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23</v>
      </c>
      <c r="BP35" s="128">
        <f t="shared" ref="BP35" si="31">BO35+BO36</f>
        <v>43</v>
      </c>
      <c r="BQ35" s="124">
        <f t="shared" ref="BQ35" si="32">82-BP35</f>
        <v>39</v>
      </c>
    </row>
    <row r="36" spans="1:69" s="34" customFormat="1" ht="9.9499999999999993" customHeight="1" x14ac:dyDescent="0.2">
      <c r="A36" s="125"/>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0</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0</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20</v>
      </c>
      <c r="BP36" s="128"/>
      <c r="BQ36" s="124"/>
    </row>
    <row r="37" spans="1:69" s="34" customFormat="1" ht="9.9499999999999993" customHeight="1" x14ac:dyDescent="0.2">
      <c r="A37" s="129"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0</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0</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0</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17</v>
      </c>
      <c r="BP37" s="128">
        <f t="shared" ref="BP37" si="33">BO37+BO38</f>
        <v>37</v>
      </c>
      <c r="BQ37" s="124">
        <f t="shared" ref="BQ37" si="34">82-BP37</f>
        <v>45</v>
      </c>
    </row>
    <row r="38" spans="1:69" s="34" customFormat="1" ht="9.9499999999999993" customHeight="1" x14ac:dyDescent="0.2">
      <c r="A38" s="125"/>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0</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0</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20</v>
      </c>
      <c r="BP38" s="128"/>
      <c r="BQ38" s="124"/>
    </row>
    <row r="39" spans="1:69" s="34" customFormat="1" ht="9.9499999999999993" customHeight="1" x14ac:dyDescent="0.2">
      <c r="A39" s="129"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0</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20</v>
      </c>
      <c r="BP39" s="128">
        <f t="shared" ref="BP39" si="35">BO39+BO40</f>
        <v>39</v>
      </c>
      <c r="BQ39" s="124">
        <f t="shared" ref="BQ39" si="36">82-BP39</f>
        <v>43</v>
      </c>
    </row>
    <row r="40" spans="1:69" s="34" customFormat="1" ht="9.9499999999999993" customHeight="1" x14ac:dyDescent="0.2">
      <c r="A40" s="125"/>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1</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1</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0</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0</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19</v>
      </c>
      <c r="BP40" s="128"/>
      <c r="BQ40" s="124"/>
    </row>
    <row r="41" spans="1:69" s="34" customFormat="1" ht="9.9499999999999993" customHeight="1" x14ac:dyDescent="0.2">
      <c r="A41" s="129"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0</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5</v>
      </c>
      <c r="BP41" s="128">
        <f t="shared" ref="BP41" si="37">BO41+BO42</f>
        <v>14</v>
      </c>
      <c r="BQ41" s="124">
        <f t="shared" ref="BQ41" si="38">82-BP41</f>
        <v>68</v>
      </c>
    </row>
    <row r="42" spans="1:69" s="34" customFormat="1" ht="9.9499999999999993" customHeight="1" x14ac:dyDescent="0.2">
      <c r="A42" s="125"/>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0</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9</v>
      </c>
      <c r="BP42" s="128"/>
      <c r="BQ42" s="124"/>
    </row>
    <row r="43" spans="1:69" s="34" customFormat="1" ht="9.9499999999999993" customHeight="1" x14ac:dyDescent="0.2">
      <c r="A43" s="129"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0</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1</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0</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24</v>
      </c>
      <c r="BP43" s="128">
        <f t="shared" ref="BP43" si="39">BO43+BO44</f>
        <v>44</v>
      </c>
      <c r="BQ43" s="124">
        <f t="shared" ref="BQ43" si="40">82-BP43</f>
        <v>38</v>
      </c>
    </row>
    <row r="44" spans="1:69" s="34" customFormat="1" ht="9.9499999999999993" customHeight="1" x14ac:dyDescent="0.2">
      <c r="A44" s="125"/>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0</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0</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20</v>
      </c>
      <c r="BP44" s="128"/>
      <c r="BQ44" s="124"/>
    </row>
    <row r="45" spans="1:69" s="34" customFormat="1" ht="9.9499999999999993" customHeight="1" x14ac:dyDescent="0.2">
      <c r="A45" s="129"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0</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0</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23</v>
      </c>
      <c r="BP45" s="128">
        <f t="shared" ref="BP45" si="41">BO45+BO46</f>
        <v>46</v>
      </c>
      <c r="BQ45" s="124">
        <f t="shared" ref="BQ45" si="42">82-BP45</f>
        <v>36</v>
      </c>
    </row>
    <row r="46" spans="1:69" s="34" customFormat="1" ht="9.9499999999999993" customHeight="1" x14ac:dyDescent="0.2">
      <c r="A46" s="125"/>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0</v>
      </c>
      <c r="AH46" s="46"/>
      <c r="AI46" s="45">
        <f>COUNTIFS(DataRegularSeason20242025!$E$2:$E$1315,WatchedGames20242025!$A45,DataRegularSeason20242025!$D$2:$D$1315,WatchedGames20242025!AI$1,DataRegularSeason20242025!$N$2:$N$1315,1, DataRegularSeason20242025!$R$2:$R$1315,1)</f>
        <v>0</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23</v>
      </c>
      <c r="BP46" s="128"/>
      <c r="BQ46" s="124"/>
    </row>
    <row r="47" spans="1:69" s="34" customFormat="1" ht="9.9499999999999993" customHeight="1" x14ac:dyDescent="0.2">
      <c r="A47" s="129"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0</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20</v>
      </c>
      <c r="BP47" s="128">
        <f t="shared" ref="BP47" si="43">BO47+BO48</f>
        <v>41</v>
      </c>
      <c r="BQ47" s="124">
        <f t="shared" ref="BQ47" si="44">82-BP47</f>
        <v>41</v>
      </c>
    </row>
    <row r="48" spans="1:69" s="34" customFormat="1" ht="9.9499999999999993" customHeight="1" x14ac:dyDescent="0.2">
      <c r="A48" s="125"/>
      <c r="B48" s="39" t="s">
        <v>80</v>
      </c>
      <c r="C48" s="45">
        <f>COUNTIFS(DataRegularSeason20242025!$E$2:$E$1315,WatchedGames20242025!$A47,DataRegularSeason20242025!$D$2:$D$1315,WatchedGames20242025!C$1,DataRegularSeason20242025!$N$2:$N$1315,1, DataRegularSeason20242025!$R$2:$R$1315,1)</f>
        <v>1</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1</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0</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1</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21</v>
      </c>
      <c r="BP48" s="128"/>
      <c r="BQ48" s="124"/>
    </row>
    <row r="49" spans="1:69" s="34" customFormat="1" ht="9.9499999999999993" customHeight="1" x14ac:dyDescent="0.2">
      <c r="A49" s="129"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1</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22</v>
      </c>
      <c r="BP49" s="128">
        <f t="shared" ref="BP49" si="45">BO49+BO50</f>
        <v>42</v>
      </c>
      <c r="BQ49" s="124">
        <f t="shared" ref="BQ49" si="46">82-BP49</f>
        <v>40</v>
      </c>
    </row>
    <row r="50" spans="1:69" s="34" customFormat="1" ht="9.9499999999999993" customHeight="1" x14ac:dyDescent="0.2">
      <c r="A50" s="125"/>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0</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0</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20</v>
      </c>
      <c r="BP50" s="128"/>
      <c r="BQ50" s="124"/>
    </row>
    <row r="51" spans="1:69" s="34" customFormat="1" ht="9.9499999999999993" customHeight="1" x14ac:dyDescent="0.2">
      <c r="A51" s="129"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0</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1</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22</v>
      </c>
      <c r="BP51" s="128">
        <f t="shared" ref="BP51" si="47">BO51+BO52</f>
        <v>42</v>
      </c>
      <c r="BQ51" s="124">
        <f t="shared" ref="BQ51" si="48">82-BP51</f>
        <v>40</v>
      </c>
    </row>
    <row r="52" spans="1:69" s="34" customFormat="1" ht="9.9499999999999993" customHeight="1" x14ac:dyDescent="0.2">
      <c r="A52" s="125"/>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0</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0</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20</v>
      </c>
      <c r="BP52" s="128"/>
      <c r="BQ52" s="124"/>
    </row>
    <row r="53" spans="1:69" s="34" customFormat="1" ht="9.9499999999999993" customHeight="1" x14ac:dyDescent="0.2">
      <c r="A53" s="129"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28">
        <f t="shared" ref="BP53" si="49">BO53+BO54</f>
        <v>42</v>
      </c>
      <c r="BQ53" s="124">
        <f t="shared" ref="BQ53" si="50">82-BP53</f>
        <v>40</v>
      </c>
    </row>
    <row r="54" spans="1:69" s="34" customFormat="1" ht="9.9499999999999993" customHeight="1" x14ac:dyDescent="0.2">
      <c r="A54" s="125"/>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0</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0</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0</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18</v>
      </c>
      <c r="BP54" s="128"/>
      <c r="BQ54" s="124"/>
    </row>
    <row r="55" spans="1:69" s="34" customFormat="1" ht="9.9499999999999993" customHeight="1" x14ac:dyDescent="0.2">
      <c r="A55" s="129"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0</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0</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19</v>
      </c>
      <c r="BP55" s="128">
        <f t="shared" ref="BP55" si="51">BO55+BO56</f>
        <v>42</v>
      </c>
      <c r="BQ55" s="124">
        <f t="shared" ref="BQ55" si="52">82-BP55</f>
        <v>40</v>
      </c>
    </row>
    <row r="56" spans="1:69" s="34" customFormat="1" ht="9.9499999999999993" customHeight="1" x14ac:dyDescent="0.2">
      <c r="A56" s="125"/>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0</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23</v>
      </c>
      <c r="BP56" s="128"/>
      <c r="BQ56" s="124"/>
    </row>
    <row r="57" spans="1:69" s="34" customFormat="1" ht="9.9499999999999993" customHeight="1" x14ac:dyDescent="0.2">
      <c r="A57" s="129"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28">
        <f t="shared" ref="BP57" si="53">BO57+BO58</f>
        <v>41</v>
      </c>
      <c r="BQ57" s="124">
        <f t="shared" ref="BQ57" si="54">82-BP57</f>
        <v>41</v>
      </c>
    </row>
    <row r="58" spans="1:69" s="34" customFormat="1" ht="9.9499999999999993" customHeight="1" x14ac:dyDescent="0.2">
      <c r="A58" s="125"/>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0</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0</v>
      </c>
      <c r="AR58" s="46"/>
      <c r="AS58" s="45">
        <f>COUNTIFS(DataRegularSeason20242025!$E$2:$E$1315,WatchedGames20242025!$A57,DataRegularSeason20242025!$D$2:$D$1315,WatchedGames20242025!AS$1,DataRegularSeason20242025!$N$2:$N$1315,1, DataRegularSeason20242025!$R$2:$R$1315,1)</f>
        <v>0</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1</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18</v>
      </c>
      <c r="BP58" s="128"/>
      <c r="BQ58" s="124"/>
    </row>
    <row r="59" spans="1:69" s="34" customFormat="1" ht="9.9499999999999993" customHeight="1" x14ac:dyDescent="0.2">
      <c r="A59" s="129"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0</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0</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0</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21</v>
      </c>
      <c r="BP59" s="128">
        <f t="shared" ref="BP59" si="55">BO59+BO60</f>
        <v>43</v>
      </c>
      <c r="BQ59" s="124">
        <f t="shared" ref="BQ59" si="56">82-BP59</f>
        <v>39</v>
      </c>
    </row>
    <row r="60" spans="1:69" s="34" customFormat="1" ht="9.9499999999999993" customHeight="1" x14ac:dyDescent="0.2">
      <c r="A60" s="125"/>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1</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0</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0</v>
      </c>
      <c r="BN60" s="46"/>
      <c r="BO60" s="41">
        <f t="shared" si="0"/>
        <v>22</v>
      </c>
      <c r="BP60" s="128"/>
      <c r="BQ60" s="124"/>
    </row>
    <row r="61" spans="1:69" s="34" customFormat="1" ht="9.9499999999999993" customHeight="1" x14ac:dyDescent="0.2">
      <c r="A61" s="129"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0</v>
      </c>
      <c r="AM61" s="42"/>
      <c r="AN61" s="35">
        <f>COUNTIFS(DataRegularSeason20242025!$E$2:$E$1315,WatchedGames20242025!AM$1,DataRegularSeason20242025!$D$2:$D$1315,WatchedGames20242025!$A61,DataRegularSeason20242025!$N$2:$N$1315,1, DataRegularSeason20242025!$R$2:$R$1315,1)</f>
        <v>0</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21</v>
      </c>
      <c r="BP61" s="128">
        <f t="shared" ref="BP61" si="57">BO61+BO62</f>
        <v>41</v>
      </c>
      <c r="BQ61" s="124">
        <f t="shared" ref="BQ61" si="58">82-BP61</f>
        <v>41</v>
      </c>
    </row>
    <row r="62" spans="1:69" s="34" customFormat="1" ht="9.9499999999999993" customHeight="1" x14ac:dyDescent="0.2">
      <c r="A62" s="125"/>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0</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1</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0</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20</v>
      </c>
      <c r="BP62" s="128"/>
      <c r="BQ62" s="124"/>
    </row>
    <row r="63" spans="1:69" s="34" customFormat="1" ht="9.9499999999999993" customHeight="1" x14ac:dyDescent="0.2">
      <c r="A63" s="129"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0</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0</v>
      </c>
      <c r="BO63" s="37">
        <f t="shared" si="0"/>
        <v>21</v>
      </c>
      <c r="BP63" s="128">
        <f t="shared" ref="BP63" si="59">BO63+BO64</f>
        <v>48</v>
      </c>
      <c r="BQ63" s="124">
        <f t="shared" ref="BQ63" si="60">82-BP63</f>
        <v>34</v>
      </c>
    </row>
    <row r="64" spans="1:69" s="34" customFormat="1" ht="9.9499999999999993" customHeight="1" x14ac:dyDescent="0.2">
      <c r="A64" s="125"/>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0</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1</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27</v>
      </c>
      <c r="BP64" s="128"/>
      <c r="BQ64" s="124"/>
    </row>
    <row r="65" spans="1:69" s="34" customFormat="1" ht="9.9499999999999993" customHeight="1" x14ac:dyDescent="0.2">
      <c r="A65" s="129"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0</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0</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21</v>
      </c>
      <c r="BP65" s="128">
        <f t="shared" ref="BP65" si="61">BO65+BO66</f>
        <v>40</v>
      </c>
      <c r="BQ65" s="124">
        <f t="shared" ref="BQ65" si="62">82-BP65</f>
        <v>42</v>
      </c>
    </row>
    <row r="66" spans="1:69" s="34" customFormat="1" ht="9.9499999999999993" customHeight="1" x14ac:dyDescent="0.2">
      <c r="A66" s="125"/>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0</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0</v>
      </c>
      <c r="BL66" s="46"/>
      <c r="BM66" s="45"/>
      <c r="BN66" s="46"/>
      <c r="BO66" s="41">
        <f t="shared" si="0"/>
        <v>19</v>
      </c>
      <c r="BP66" s="128"/>
      <c r="BQ66" s="124"/>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649</v>
      </c>
      <c r="BQ67" s="33">
        <f>SUM(BQ3:BQ66)/2</f>
        <v>663</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Q13" sqref="AQ1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3" customWidth="1"/>
    <col min="39" max="40" width="8.7109375" style="15" customWidth="1"/>
    <col min="41" max="42" width="4" bestFit="1" customWidth="1"/>
    <col min="43" max="44" width="4" customWidth="1"/>
    <col min="45" max="45" width="8.140625"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40</v>
      </c>
      <c r="E2" s="15">
        <f>Table3[[#This Row],[Watched]]/Table3[[#This Row],[GP]]</f>
        <v>0.83333333333333337</v>
      </c>
      <c r="F2">
        <f>COUNTIFS(DataRegularSeason20242025!$N$3:$N$1315,1,DataRegularSeason20242025!$D$3:$D$1315,$A2)</f>
        <v>24</v>
      </c>
      <c r="G2">
        <f>41-Table3[[#This Row],[GP_A]]</f>
        <v>17</v>
      </c>
      <c r="H2">
        <f>COUNTIFS(DataRegularSeason20242025!$E$3:$E$1315,$A2,DataRegularSeason20242025!$N$3:$N$1315,1)</f>
        <v>24</v>
      </c>
      <c r="I2">
        <f>41-Table3[[#This Row],[GP_H]]</f>
        <v>17</v>
      </c>
      <c r="J2">
        <f>F2+H2</f>
        <v>48</v>
      </c>
      <c r="K2">
        <f>82-Table3[[#This Row],[GP]]</f>
        <v>34</v>
      </c>
      <c r="L2">
        <f>COUNTIFS(DataRegularSeason20242025!$D$3:$D$1315,$A2, DataRegularSeason20242025!$L$3:$L$1315, $A2,DataRegularSeason20242025!$N$3:$N$1315,1)</f>
        <v>17</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7</v>
      </c>
      <c r="Q2">
        <f>COUNTIFS(DataRegularSeason20242025!$D$3:$D$1315,$A2, DataRegularSeason20242025!$S$3:$S$1315, $A2,DataRegularSeason20242025!$M$3:$M$1315,"REG")</f>
        <v>6</v>
      </c>
      <c r="R2">
        <f>COUNTIFS(DataRegularSeason20242025!$D$3:$D$1315,$A2, DataRegularSeason20242025!$S$3:$S$1315, $A2,DataRegularSeason20242025!$M$3:$M$1315,"OT")</f>
        <v>0</v>
      </c>
      <c r="S2">
        <f>COUNTIFS(DataRegularSeason20242025!$D$3:$D$1315,$A2, DataRegularSeason20242025!$S$3:$S$1315, $A2,DataRegularSeason20242025!$M$3:$M$1315,"SO")</f>
        <v>1</v>
      </c>
      <c r="T2">
        <f>COUNTIFS(DataRegularSeason20242025!$E$3:$E$1315,$A2, DataRegularSeason20242025!$L$3:$L$1315, $A2, DataRegularSeason20242025!$N$3:$N$1315,1)</f>
        <v>16</v>
      </c>
      <c r="U2">
        <f>COUNTIFS(DataRegularSeason20242025!$E$3:$E$1315,$A2, DataRegularSeason20242025!$L$3:$L$1315, $A2,DataRegularSeason20242025!$N$3:$N$1315,1,DataRegularSeason20242025!$M$3:$M$1315,"REG")</f>
        <v>14</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4</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33</v>
      </c>
      <c r="AC2">
        <f>Table3[[#This Row],[L_A]]+Table3[[#This Row],[L_H]]</f>
        <v>15</v>
      </c>
      <c r="AD2">
        <f>Table3[[#This Row],[RW_A]]+Table3[[#This Row],[RW_H]]</f>
        <v>28</v>
      </c>
      <c r="AE2">
        <f>Table3[[#This Row],[RL_A]]+Table3[[#This Row],[RL_H]]</f>
        <v>10</v>
      </c>
      <c r="AF2">
        <f>Table3[[#This Row],[OTW_A]]+Table3[[#This Row],[OTW_H]]</f>
        <v>5</v>
      </c>
      <c r="AG2">
        <f>Table3[[#This Row],[OTL_A]]+Table3[[#This Row],[OTL_H]]</f>
        <v>3</v>
      </c>
      <c r="AH2">
        <f>Table3[[#This Row],[SOW_A]]+Table3[[#This Row],[SOW_H]]</f>
        <v>0</v>
      </c>
      <c r="AI2">
        <f>Table3[[#This Row],[SOL_A]]+Table3[[#This Row],[SOL_H]]</f>
        <v>2</v>
      </c>
      <c r="AJ2" s="20" t="str">
        <f>_xlfn.CONCAT(TEXT(Table3[[#This Row],[OTW]]+Table3[[#This Row],[SOW]], "0"), "-", TEXT(Table3[[#This Row],[OTL]]+Table3[[#This Row],[SOL]],"0"))</f>
        <v>5-5</v>
      </c>
      <c r="AK2">
        <f>(2*(Table3[[#This Row],[W_A]]+Table3[[#This Row],[W_H]]))+Table3[[#This Row],[OTL_A]]+Table3[[#This Row],[SOL_A]]+Table3[[#This Row],[OTL_H]]+Table3[[#This Row],[SOL_H]]</f>
        <v>71</v>
      </c>
      <c r="AL2">
        <f>(3*(Table3[[#This Row],[RW_A]]+Table3[[#This Row],[RW_H]]))+(2*(Table3[[#This Row],[OTW_A]]+Table3[[#This Row],[SOW_A]]+Table3[[#This Row],[OTW_H]]+Table3[[#This Row],[SOW_H]]))+Table3[[#This Row],[OTL_A]]+Table3[[#This Row],[SOL_A]]+Table3[[#This Row],[OTL_H]]+Table3[[#This Row],[SOL_H]]</f>
        <v>99</v>
      </c>
      <c r="AM2" s="15">
        <f>Table3[[#This Row],[PTS]]/(2*Table3[[#This Row],[GP]])</f>
        <v>0.73958333333333337</v>
      </c>
      <c r="AN2" s="15">
        <f>Table3[[#This Row],[PTS2]]/(3*Table3[[#This Row],[GP]])</f>
        <v>0.6875</v>
      </c>
      <c r="AO2">
        <f>(2*Table3[[#This Row],[GR]])+Table3[[#This Row],[PTS]]</f>
        <v>139</v>
      </c>
      <c r="AP2">
        <f>(3*Table3[[#This Row],[GR]])+Table3[[#This Row],[PTS2]]</f>
        <v>201</v>
      </c>
      <c r="AQ2">
        <f>Table3[[#This Row],[PTS]]+(2 * Table3[[#This Row],[GR]] * Table3[[#This Row],[PTS%]])</f>
        <v>121.29166666666667</v>
      </c>
      <c r="AR2">
        <f>Table3[[#This Row],[PTS2]]+(3 * Table3[[#This Row],[GR]] * Table3[[#This Row],[PTS%2]])</f>
        <v>169.125</v>
      </c>
      <c r="AS2" s="20" t="str">
        <f>_xlfn.CONCAT(TEXT(Table3[[#This Row],[W]], "0"), "-", TEXT(Table3[[#This Row],[RL]],"0"), "-", TEXT(Table3[[#This Row],[OTL]]+Table3[[#This Row],[SOL]], "0"))</f>
        <v>33-10-5</v>
      </c>
      <c r="AT2">
        <f>COUNTIFS(DataRegularSeason20242025!$D$3:$D$1315,Table3[[#This Row],[Teams]],DataRegularSeason20242025!$K$3:$K$1315,0)</f>
        <v>2</v>
      </c>
      <c r="AU2">
        <f>SUMIF(DataRegularSeason20242025!$D$3:$D$1315,$A2, DataRegularSeason20242025!$J$3:$J$1315)</f>
        <v>85</v>
      </c>
      <c r="AV2">
        <f>SUMIF(DataRegularSeason20242025!$D$3:$D$1315,$A2, DataRegularSeason20242025!$K$3:$K$1315)</f>
        <v>57</v>
      </c>
      <c r="AW2">
        <f>AU2-AV2</f>
        <v>28</v>
      </c>
      <c r="AX2">
        <f>COUNTIFS(DataRegularSeason20242025!$E$3:$E$1315,Table3[[#This Row],[Teams]],DataRegularSeason20242025!$J$3:$J$1315,0)</f>
        <v>1</v>
      </c>
      <c r="AY2">
        <f>SUMIF(DataRegularSeason20242025!$E$3:$E$1315,$A2,DataRegularSeason20242025!$K$3:$K$1315)</f>
        <v>85</v>
      </c>
      <c r="AZ2">
        <f>SUMIF(DataRegularSeason20242025!$E$3:$E$1315,$A2,DataRegularSeason20242025!$J$3:$J$1315)</f>
        <v>59</v>
      </c>
      <c r="BA2">
        <f>AY2-AZ2</f>
        <v>26</v>
      </c>
      <c r="BB2">
        <f>AU2+AY2</f>
        <v>170</v>
      </c>
      <c r="BC2">
        <f>AV2+AZ2</f>
        <v>116</v>
      </c>
      <c r="BD2">
        <f>BB2-BC2</f>
        <v>54</v>
      </c>
      <c r="BE2" s="17">
        <f>Table3[[#This Row],[GF]]/Table3[[#This Row],[GP]]</f>
        <v>3.5416666666666665</v>
      </c>
      <c r="BF2" s="17">
        <f>Table3[[#This Row],[GA]]/Table3[[#This Row],[GP]]</f>
        <v>2.4166666666666665</v>
      </c>
      <c r="BG2" s="17">
        <f>(Table3[[#This Row],[GF]]-Table3[[#This Row],[GA]])/Table3[[#This Row],[GP]]</f>
        <v>1.125</v>
      </c>
      <c r="BH2" s="49" t="str">
        <f>_xlfn.CONCAT(TEXT(Table3[[#This Row],[W_H]], "0"), "-", TEXT(Table3[[#This Row],[RL_H]],"0"), "-", TEXT(Table3[[#This Row],[OTL_H]]+Table3[[#This Row],[SOL_H]], "0"))</f>
        <v>16-4-4</v>
      </c>
      <c r="BI2" s="49" t="str">
        <f>_xlfn.CONCAT(TEXT(Table3[[#This Row],[W_A]], "0"), "-", TEXT(Table3[[#This Row],[RL_A]],"0"), "-", TEXT(Table3[[#This Row],[OTL_A]]+Table3[[#This Row],[SOL_A]], "0"))</f>
        <v>17-6-1</v>
      </c>
      <c r="BJ2" s="49">
        <f>((2*(Table3[[#This Row],[W_H]]))+Table3[[#This Row],[OTL_H]]+Table3[[#This Row],[SOL_H]])/(2*Table3[[#This Row],[GP_H]])</f>
        <v>0.75</v>
      </c>
      <c r="BK2" s="49">
        <f>((2*(Table3[[#This Row],[W_A]]))+Table3[[#This Row],[OTL_A]]+Table3[[#This Row],[SOL_A]])/(2*Table3[[#This Row],[GP_A]])</f>
        <v>0.72916666666666663</v>
      </c>
      <c r="BL2" s="21">
        <f>(Table3[[#This Row],[W]]*$CG$3)+(Table3[[#This Row],[L]]*$CG$4)+(Table3[[#This Row],[GF]]*$CG$5)+(Table3[[#This Row],[GA]]*$CG$6)</f>
        <v>58.1</v>
      </c>
      <c r="BM2" s="21">
        <f>(82*(((Table3[[#This Row],[PTS%]]*$CG$3)+((1-Table3[[#This Row],[PTS%]])*$CG$4)+(Table3[[#This Row],[GF]]*$CG$5)+(Table3[[#This Row],[GA]]*$CG$6))/Table3[[#This Row],[GP]])) + (Table3[[#This Row],[W]]*$CG$3)+(Table3[[#This Row],[L]]*$CG$4)+(Table3[[#This Row],[GF]]*$CG$5)+(Table3[[#This Row],[GA]]*$CG$6)</f>
        <v>122.24435763888889</v>
      </c>
      <c r="BN2">
        <f>COUNTIFS(DataRegularSeason20242025!$D$3:$D$1315,$A2,DataRegularSeason20242025!$H$3:$H$1315, $A2)</f>
        <v>19</v>
      </c>
      <c r="BO2">
        <f>COUNTIFS(DataRegularSeason20242025!$E$3:$E$1315,$A2,DataRegularSeason20242025!$H$3:$H$1315, $A2)</f>
        <v>19</v>
      </c>
      <c r="BP2">
        <f>BN2+BO2</f>
        <v>38</v>
      </c>
      <c r="BQ2">
        <f>F2-BN2</f>
        <v>5</v>
      </c>
      <c r="BR2">
        <f>H2-BO2</f>
        <v>5</v>
      </c>
      <c r="BS2">
        <f>BQ2+BR2</f>
        <v>10</v>
      </c>
      <c r="BV2">
        <v>2018</v>
      </c>
      <c r="BW2" t="e">
        <f>INDEX(Table2[AwayTeam], Table3[[#This Row],[Column2]])</f>
        <v>#VALUE!</v>
      </c>
      <c r="BX2" t="e">
        <f>LARGE((Table2[[#This Row],[AwayTeam]]=Table3[[#This Row],[Teams]]), 1)</f>
        <v>#VALUE!</v>
      </c>
      <c r="CA2" t="s">
        <v>1461</v>
      </c>
      <c r="CB2">
        <f>SUM($J$2:$J$33)/2</f>
        <v>785</v>
      </c>
      <c r="CF2" t="s">
        <v>63</v>
      </c>
      <c r="CG2" s="19" t="s">
        <v>1472</v>
      </c>
      <c r="CH2">
        <f>INDEX($J$2:$J$33,MATCH("CGY",$A$2:$A$33,0),1)</f>
        <v>47</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48</v>
      </c>
      <c r="E3" s="15">
        <f>Table3[[#This Row],[Watched]]/Table3[[#This Row],[GP]]</f>
        <v>0.96</v>
      </c>
      <c r="F3">
        <f>COUNTIFS(DataRegularSeason20242025!$N$3:$N$1315,1,DataRegularSeason20242025!$D$3:$D$1315,$A3)</f>
        <v>23</v>
      </c>
      <c r="G3">
        <f>41-Table3[[#This Row],[GP_A]]</f>
        <v>18</v>
      </c>
      <c r="H3">
        <f>COUNTIFS(DataRegularSeason20242025!$E$3:$E$1315,$A3,DataRegularSeason20242025!$N$3:$N$1315,1)</f>
        <v>27</v>
      </c>
      <c r="I3">
        <f>41-Table3[[#This Row],[GP_H]]</f>
        <v>14</v>
      </c>
      <c r="J3">
        <f>F3+H3</f>
        <v>50</v>
      </c>
      <c r="K3">
        <f>82-Table3[[#This Row],[GP]]</f>
        <v>32</v>
      </c>
      <c r="L3">
        <f>COUNTIFS(DataRegularSeason20242025!$D$3:$D$1315,$A3, DataRegularSeason20242025!$L$3:$L$1315, $A3,DataRegularSeason20242025!$N$3:$N$1315,1)</f>
        <v>14</v>
      </c>
      <c r="M3">
        <f>COUNTIFS(DataRegularSeason20242025!$D$3:$D$1315,$A3, DataRegularSeason20242025!$L$3:$L$1315, $A3,DataRegularSeason20242025!$N$3:$N$1315,1,DataRegularSeason20242025!$M$3:$M$1315,"REG")</f>
        <v>11</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33</v>
      </c>
      <c r="AC3">
        <f>Table3[[#This Row],[L_A]]+Table3[[#This Row],[L_H]]</f>
        <v>17</v>
      </c>
      <c r="AD3">
        <f>Table3[[#This Row],[RW_A]]+Table3[[#This Row],[RW_H]]</f>
        <v>28</v>
      </c>
      <c r="AE3">
        <f>Table3[[#This Row],[RL_A]]+Table3[[#This Row],[RL_H]]</f>
        <v>14</v>
      </c>
      <c r="AF3">
        <f>Table3[[#This Row],[OTW_A]]+Table3[[#This Row],[OTW_H]]</f>
        <v>5</v>
      </c>
      <c r="AG3">
        <f>Table3[[#This Row],[OTL_A]]+Table3[[#This Row],[OTL_H]]</f>
        <v>3</v>
      </c>
      <c r="AH3">
        <f>Table3[[#This Row],[SOW_A]]+Table3[[#This Row],[SOW_H]]</f>
        <v>0</v>
      </c>
      <c r="AI3">
        <f>Table3[[#This Row],[SOL_A]]+Table3[[#This Row],[SOL_H]]</f>
        <v>0</v>
      </c>
      <c r="AJ3" s="20" t="str">
        <f>_xlfn.CONCAT(TEXT(Table3[[#This Row],[OTW]]+Table3[[#This Row],[SOW]], "0"), "-", TEXT(Table3[[#This Row],[OTL]]+Table3[[#This Row],[SOL]],"0"))</f>
        <v>5-3</v>
      </c>
      <c r="AK3">
        <f>(2*(Table3[[#This Row],[W_A]]+Table3[[#This Row],[W_H]]))+Table3[[#This Row],[OTL_A]]+Table3[[#This Row],[SOL_A]]+Table3[[#This Row],[OTL_H]]+Table3[[#This Row],[SOL_H]]</f>
        <v>69</v>
      </c>
      <c r="AL3">
        <f>(3*(Table3[[#This Row],[RW_A]]+Table3[[#This Row],[RW_H]]))+(2*(Table3[[#This Row],[OTW_A]]+Table3[[#This Row],[SOW_A]]+Table3[[#This Row],[OTW_H]]+Table3[[#This Row],[SOW_H]]))+Table3[[#This Row],[OTL_A]]+Table3[[#This Row],[SOL_A]]+Table3[[#This Row],[OTL_H]]+Table3[[#This Row],[SOL_H]]</f>
        <v>97</v>
      </c>
      <c r="AM3" s="15">
        <f>Table3[[#This Row],[PTS]]/(2*Table3[[#This Row],[GP]])</f>
        <v>0.69</v>
      </c>
      <c r="AN3" s="15">
        <f>Table3[[#This Row],[PTS2]]/(3*Table3[[#This Row],[GP]])</f>
        <v>0.64666666666666661</v>
      </c>
      <c r="AO3">
        <f>(2*Table3[[#This Row],[GR]])+Table3[[#This Row],[PTS]]</f>
        <v>133</v>
      </c>
      <c r="AP3">
        <f>(3*Table3[[#This Row],[GR]])+Table3[[#This Row],[PTS2]]</f>
        <v>193</v>
      </c>
      <c r="AQ3">
        <f>Table3[[#This Row],[PTS]]+(2 * Table3[[#This Row],[GR]] * Table3[[#This Row],[PTS%]])</f>
        <v>113.16</v>
      </c>
      <c r="AR3">
        <f>Table3[[#This Row],[PTS2]]+(3 * Table3[[#This Row],[GR]] * Table3[[#This Row],[PTS%2]])</f>
        <v>159.07999999999998</v>
      </c>
      <c r="AS3" s="20" t="str">
        <f>_xlfn.CONCAT(TEXT(Table3[[#This Row],[W]], "0"), "-", TEXT(Table3[[#This Row],[RL]],"0"), "-", TEXT(Table3[[#This Row],[OTL]]+Table3[[#This Row],[SOL]], "0"))</f>
        <v>33-14-3</v>
      </c>
      <c r="AT3">
        <f>COUNTIFS(DataRegularSeason20242025!$D$3:$D$1315,Table3[[#This Row],[Teams]],DataRegularSeason20242025!$K$3:$K$1315,0)</f>
        <v>1</v>
      </c>
      <c r="AU3">
        <f>SUMIF(DataRegularSeason20242025!$D$3:$D$1315,$A3, DataRegularSeason20242025!$J$3:$J$1315)</f>
        <v>76</v>
      </c>
      <c r="AV3">
        <f>SUMIF(DataRegularSeason20242025!$D$3:$D$1315,$A3, DataRegularSeason20242025!$K$3:$K$1315)</f>
        <v>65</v>
      </c>
      <c r="AW3">
        <f>AU3-AV3</f>
        <v>11</v>
      </c>
      <c r="AX3">
        <f>COUNTIFS(DataRegularSeason20242025!$E$3:$E$1315,Table3[[#This Row],[Teams]],DataRegularSeason20242025!$J$3:$J$1315,0)</f>
        <v>5</v>
      </c>
      <c r="AY3">
        <f>SUMIF(DataRegularSeason20242025!$E$3:$E$1315,$A3,DataRegularSeason20242025!$K$3:$K$1315)</f>
        <v>99</v>
      </c>
      <c r="AZ3">
        <f>SUMIF(DataRegularSeason20242025!$E$3:$E$1315,$A3,DataRegularSeason20242025!$J$3:$J$1315)</f>
        <v>57</v>
      </c>
      <c r="BA3">
        <f>AY3-AZ3</f>
        <v>42</v>
      </c>
      <c r="BB3">
        <f>AU3+AY3</f>
        <v>175</v>
      </c>
      <c r="BC3">
        <f>AV3+AZ3</f>
        <v>122</v>
      </c>
      <c r="BD3">
        <f>BB3-BC3</f>
        <v>53</v>
      </c>
      <c r="BE3" s="17">
        <f>Table3[[#This Row],[GF]]/Table3[[#This Row],[GP]]</f>
        <v>3.5</v>
      </c>
      <c r="BF3" s="17">
        <f>Table3[[#This Row],[GA]]/Table3[[#This Row],[GP]]</f>
        <v>2.44</v>
      </c>
      <c r="BG3" s="17">
        <f>(Table3[[#This Row],[GF]]-Table3[[#This Row],[GA]])/Table3[[#This Row],[GP]]</f>
        <v>1.06</v>
      </c>
      <c r="BH3" s="49" t="str">
        <f>_xlfn.CONCAT(TEXT(Table3[[#This Row],[W_H]], "0"), "-", TEXT(Table3[[#This Row],[RL_H]],"0"), "-", TEXT(Table3[[#This Row],[OTL_H]]+Table3[[#This Row],[SOL_H]], "0"))</f>
        <v>19-5-3</v>
      </c>
      <c r="BI3" s="49" t="str">
        <f>_xlfn.CONCAT(TEXT(Table3[[#This Row],[W_A]], "0"), "-", TEXT(Table3[[#This Row],[RL_A]],"0"), "-", TEXT(Table3[[#This Row],[OTL_A]]+Table3[[#This Row],[SOL_A]], "0"))</f>
        <v>14-9-0</v>
      </c>
      <c r="BJ3" s="49">
        <f>((2*(Table3[[#This Row],[W_H]]))+Table3[[#This Row],[OTL_H]]+Table3[[#This Row],[SOL_H]])/(2*Table3[[#This Row],[GP_H]])</f>
        <v>0.7592592592592593</v>
      </c>
      <c r="BK3" s="49">
        <f>((2*(Table3[[#This Row],[W_A]]))+Table3[[#This Row],[OTL_A]]+Table3[[#This Row],[SOL_A]])/(2*Table3[[#This Row],[GP_A]])</f>
        <v>0.60869565217391308</v>
      </c>
      <c r="BL3" s="21">
        <f>(Table3[[#This Row],[W]]*$CG$3)+(Table3[[#This Row],[L]]*$CG$4)+(Table3[[#This Row],[GF]]*$CG$5)+(Table3[[#This Row],[GA]]*$CG$6)</f>
        <v>60.050000000000004</v>
      </c>
      <c r="BM3" s="21">
        <f>(82*(((Table3[[#This Row],[PTS%]]*$CG$3)+((1-Table3[[#This Row],[PTS%]])*$CG$4)+(Table3[[#This Row],[GF]]*$CG$5)+(Table3[[#This Row],[GA]]*$CG$6))/Table3[[#This Row],[GP]])) + (Table3[[#This Row],[W]]*$CG$3)+(Table3[[#This Row],[L]]*$CG$4)+(Table3[[#This Row],[GF]]*$CG$5)+(Table3[[#This Row],[GA]]*$CG$6)</f>
        <v>123.82632</v>
      </c>
      <c r="BN3">
        <f>COUNTIFS(DataRegularSeason20242025!$D$3:$D$1315,$A3,DataRegularSeason20242025!$H$3:$H$1315, $A3)</f>
        <v>18</v>
      </c>
      <c r="BO3">
        <f>COUNTIFS(DataRegularSeason20242025!$E$3:$E$1315,$A3,DataRegularSeason20242025!$H$3:$H$1315, $A3)</f>
        <v>24</v>
      </c>
      <c r="BP3">
        <f>BN3+BO3</f>
        <v>42</v>
      </c>
      <c r="BQ3">
        <f>F3-BN3</f>
        <v>5</v>
      </c>
      <c r="BR3">
        <f>H3-BO3</f>
        <v>3</v>
      </c>
      <c r="BS3">
        <f>BQ3+BR3</f>
        <v>8</v>
      </c>
      <c r="BW3" t="str">
        <f>INDEX(Table2[AwayTeam], Table3[[#This Row],[Column2]])</f>
        <v>NJD</v>
      </c>
      <c r="BX3">
        <f>LARGE((Table2[[#This Row],[AwayTeam]]=Table3[[#This Row],[Teams]]), 1)</f>
        <v>0</v>
      </c>
      <c r="CA3" t="s">
        <v>1459</v>
      </c>
      <c r="CB3">
        <f>SUM($D$2:$D$33)/2</f>
        <v>649</v>
      </c>
      <c r="CF3" t="s">
        <v>97</v>
      </c>
      <c r="CG3" s="21">
        <v>0.5</v>
      </c>
      <c r="CH3">
        <f>INDEX($AB$2:$AB$33,MATCH("CGY",$A$2:$A$33,0),1)</f>
        <v>24</v>
      </c>
      <c r="CJ3" s="21">
        <f>CG3*CH3</f>
        <v>12</v>
      </c>
      <c r="CK3" s="15">
        <f>CJ3/$CJ$7</f>
        <v>0.22988505747126436</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46</v>
      </c>
      <c r="E4" s="15">
        <f>Table3[[#This Row],[Watched]]/Table3[[#This Row],[GP]]</f>
        <v>0.93877551020408168</v>
      </c>
      <c r="F4">
        <f>COUNTIFS(DataRegularSeason20242025!$N$3:$N$1315,1,DataRegularSeason20242025!$D$3:$D$1315,$A4)</f>
        <v>23</v>
      </c>
      <c r="G4">
        <f>41-Table3[[#This Row],[GP_A]]</f>
        <v>18</v>
      </c>
      <c r="H4">
        <f>COUNTIFS(DataRegularSeason20242025!$E$3:$E$1315,$A4,DataRegularSeason20242025!$N$3:$N$1315,1)</f>
        <v>26</v>
      </c>
      <c r="I4">
        <f>41-Table3[[#This Row],[GP_H]]</f>
        <v>15</v>
      </c>
      <c r="J4">
        <f>F4+H4</f>
        <v>49</v>
      </c>
      <c r="K4">
        <f>82-Table3[[#This Row],[GP]]</f>
        <v>33</v>
      </c>
      <c r="L4">
        <f>COUNTIFS(DataRegularSeason20242025!$D$3:$D$1315,$A4, DataRegularSeason20242025!$L$3:$L$1315, $A4,DataRegularSeason20242025!$N$3:$N$1315,1)</f>
        <v>14</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17</v>
      </c>
      <c r="U4">
        <f>COUNTIFS(DataRegularSeason20242025!$E$3:$E$1315,$A4, DataRegularSeason20242025!$L$3:$L$1315, $A4,DataRegularSeason20242025!$N$3:$N$1315,1,DataRegularSeason20242025!$M$3:$M$1315,"REG")</f>
        <v>12</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9</v>
      </c>
      <c r="Y4">
        <f>COUNTIFS(DataRegularSeason20242025!$E$3:$E$1315,$A4, DataRegularSeason20242025!$S$3:$S$1315, $A4,DataRegularSeason20242025!$M$3:$M$1315,"REG")</f>
        <v>8</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31</v>
      </c>
      <c r="AC4">
        <f>Table3[[#This Row],[L_A]]+Table3[[#This Row],[L_H]]</f>
        <v>18</v>
      </c>
      <c r="AD4">
        <f>Table3[[#This Row],[RW_A]]+Table3[[#This Row],[RW_H]]</f>
        <v>24</v>
      </c>
      <c r="AE4">
        <f>Table3[[#This Row],[RL_A]]+Table3[[#This Row],[RL_H]]</f>
        <v>15</v>
      </c>
      <c r="AF4">
        <f>Table3[[#This Row],[OTW_A]]+Table3[[#This Row],[OTW_H]]</f>
        <v>7</v>
      </c>
      <c r="AG4">
        <f>Table3[[#This Row],[OTL_A]]+Table3[[#This Row],[OTL_H]]</f>
        <v>3</v>
      </c>
      <c r="AH4">
        <f>Table3[[#This Row],[SOW_A]]+Table3[[#This Row],[SOW_H]]</f>
        <v>0</v>
      </c>
      <c r="AI4">
        <f>Table3[[#This Row],[SOL_A]]+Table3[[#This Row],[SOL_H]]</f>
        <v>0</v>
      </c>
      <c r="AJ4" s="20" t="str">
        <f>_xlfn.CONCAT(TEXT(Table3[[#This Row],[OTW]]+Table3[[#This Row],[SOW]], "0"), "-", TEXT(Table3[[#This Row],[OTL]]+Table3[[#This Row],[SOL]],"0"))</f>
        <v>7-3</v>
      </c>
      <c r="AK4">
        <f>(2*(Table3[[#This Row],[W_A]]+Table3[[#This Row],[W_H]]))+Table3[[#This Row],[OTL_A]]+Table3[[#This Row],[SOL_A]]+Table3[[#This Row],[OTL_H]]+Table3[[#This Row],[SOL_H]]</f>
        <v>65</v>
      </c>
      <c r="AL4">
        <f>(3*(Table3[[#This Row],[RW_A]]+Table3[[#This Row],[RW_H]]))+(2*(Table3[[#This Row],[OTW_A]]+Table3[[#This Row],[SOW_A]]+Table3[[#This Row],[OTW_H]]+Table3[[#This Row],[SOW_H]]))+Table3[[#This Row],[OTL_A]]+Table3[[#This Row],[SOL_A]]+Table3[[#This Row],[OTL_H]]+Table3[[#This Row],[SOL_H]]</f>
        <v>89</v>
      </c>
      <c r="AM4" s="15">
        <f>Table3[[#This Row],[PTS]]/(2*Table3[[#This Row],[GP]])</f>
        <v>0.66326530612244894</v>
      </c>
      <c r="AN4" s="15">
        <f>Table3[[#This Row],[PTS2]]/(3*Table3[[#This Row],[GP]])</f>
        <v>0.60544217687074831</v>
      </c>
      <c r="AO4">
        <f>(2*Table3[[#This Row],[GR]])+Table3[[#This Row],[PTS]]</f>
        <v>131</v>
      </c>
      <c r="AP4">
        <f>(3*Table3[[#This Row],[GR]])+Table3[[#This Row],[PTS2]]</f>
        <v>188</v>
      </c>
      <c r="AQ4">
        <f>Table3[[#This Row],[PTS]]+(2 * Table3[[#This Row],[GR]] * Table3[[#This Row],[PTS%]])</f>
        <v>108.77551020408163</v>
      </c>
      <c r="AR4">
        <f>Table3[[#This Row],[PTS2]]+(3 * Table3[[#This Row],[GR]] * Table3[[#This Row],[PTS%2]])</f>
        <v>148.9387755102041</v>
      </c>
      <c r="AS4" s="20" t="str">
        <f>_xlfn.CONCAT(TEXT(Table3[[#This Row],[W]], "0"), "-", TEXT(Table3[[#This Row],[RL]],"0"), "-", TEXT(Table3[[#This Row],[OTL]]+Table3[[#This Row],[SOL]], "0"))</f>
        <v>31-15-3</v>
      </c>
      <c r="AT4">
        <f>COUNTIFS(DataRegularSeason20242025!$D$3:$D$1315,Table3[[#This Row],[Teams]],DataRegularSeason20242025!$K$3:$K$1315,0)</f>
        <v>1</v>
      </c>
      <c r="AU4">
        <f>SUMIF(DataRegularSeason20242025!$D$3:$D$1315,$A4, DataRegularSeason20242025!$J$3:$J$1315)</f>
        <v>80</v>
      </c>
      <c r="AV4">
        <f>SUMIF(DataRegularSeason20242025!$D$3:$D$1315,$A4, DataRegularSeason20242025!$K$3:$K$1315)</f>
        <v>63</v>
      </c>
      <c r="AW4">
        <f>AU4-AV4</f>
        <v>17</v>
      </c>
      <c r="AX4">
        <f>COUNTIFS(DataRegularSeason20242025!$E$3:$E$1315,Table3[[#This Row],[Teams]],DataRegularSeason20242025!$J$3:$J$1315,0)</f>
        <v>2</v>
      </c>
      <c r="AY4">
        <f>SUMIF(DataRegularSeason20242025!$E$3:$E$1315,$A4,DataRegularSeason20242025!$K$3:$K$1315)</f>
        <v>82</v>
      </c>
      <c r="AZ4">
        <f>SUMIF(DataRegularSeason20242025!$E$3:$E$1315,$A4,DataRegularSeason20242025!$J$3:$J$1315)</f>
        <v>70</v>
      </c>
      <c r="BA4">
        <f>AY4-AZ4</f>
        <v>12</v>
      </c>
      <c r="BB4">
        <f>AU4+AY4</f>
        <v>162</v>
      </c>
      <c r="BC4">
        <f>AV4+AZ4</f>
        <v>133</v>
      </c>
      <c r="BD4">
        <f>BB4-BC4</f>
        <v>29</v>
      </c>
      <c r="BE4" s="17">
        <f>Table3[[#This Row],[GF]]/Table3[[#This Row],[GP]]</f>
        <v>3.306122448979592</v>
      </c>
      <c r="BF4" s="17">
        <f>Table3[[#This Row],[GA]]/Table3[[#This Row],[GP]]</f>
        <v>2.7142857142857144</v>
      </c>
      <c r="BG4" s="17">
        <f>(Table3[[#This Row],[GF]]-Table3[[#This Row],[GA]])/Table3[[#This Row],[GP]]</f>
        <v>0.59183673469387754</v>
      </c>
      <c r="BH4" s="49" t="str">
        <f>_xlfn.CONCAT(TEXT(Table3[[#This Row],[W_H]], "0"), "-", TEXT(Table3[[#This Row],[RL_H]],"0"), "-", TEXT(Table3[[#This Row],[OTL_H]]+Table3[[#This Row],[SOL_H]], "0"))</f>
        <v>17-8-1</v>
      </c>
      <c r="BI4" s="49" t="str">
        <f>_xlfn.CONCAT(TEXT(Table3[[#This Row],[W_A]], "0"), "-", TEXT(Table3[[#This Row],[RL_A]],"0"), "-", TEXT(Table3[[#This Row],[OTL_A]]+Table3[[#This Row],[SOL_A]], "0"))</f>
        <v>14-7-2</v>
      </c>
      <c r="BJ4" s="49">
        <f>((2*(Table3[[#This Row],[W_H]]))+Table3[[#This Row],[OTL_H]]+Table3[[#This Row],[SOL_H]])/(2*Table3[[#This Row],[GP_H]])</f>
        <v>0.67307692307692313</v>
      </c>
      <c r="BK4" s="49">
        <f>((2*(Table3[[#This Row],[W_A]]))+Table3[[#This Row],[OTL_A]]+Table3[[#This Row],[SOL_A]])/(2*Table3[[#This Row],[GP_A]])</f>
        <v>0.65217391304347827</v>
      </c>
      <c r="BL4" s="21">
        <f>(Table3[[#This Row],[W]]*$CG$3)+(Table3[[#This Row],[L]]*$CG$4)+(Table3[[#This Row],[GF]]*$CG$5)+(Table3[[#This Row],[GA]]*$CG$6)</f>
        <v>58.5</v>
      </c>
      <c r="BM4" s="21">
        <f>(82*(((Table3[[#This Row],[PTS%]]*$CG$3)+((1-Table3[[#This Row],[PTS%]])*$CG$4)+(Table3[[#This Row],[GF]]*$CG$5)+(Table3[[#This Row],[GA]]*$CG$6))/Table3[[#This Row],[GP]])) + (Table3[[#This Row],[W]]*$CG$3)+(Table3[[#This Row],[L]]*$CG$4)+(Table3[[#This Row],[GF]]*$CG$5)+(Table3[[#This Row],[GA]]*$CG$6)</f>
        <v>122.14648063306956</v>
      </c>
      <c r="BN4">
        <f>COUNTIFS(DataRegularSeason20242025!$D$3:$D$1315,$A4,DataRegularSeason20242025!$H$3:$H$1315, $A4)</f>
        <v>16</v>
      </c>
      <c r="BO4">
        <f>COUNTIFS(DataRegularSeason20242025!$E$3:$E$1315,$A4,DataRegularSeason20242025!$H$3:$H$1315, $A4)</f>
        <v>16</v>
      </c>
      <c r="BP4">
        <f>BN4+BO4</f>
        <v>32</v>
      </c>
      <c r="BQ4">
        <f>F4-BN4</f>
        <v>7</v>
      </c>
      <c r="BR4">
        <f>H4-BO4</f>
        <v>10</v>
      </c>
      <c r="BS4">
        <f>BQ4+BR4</f>
        <v>17</v>
      </c>
      <c r="BV4">
        <v>1990</v>
      </c>
      <c r="BW4" t="str">
        <f>INDEX(Table2[AwayTeam], Table3[[#This Row],[Column2]])</f>
        <v>BUF</v>
      </c>
      <c r="BX4">
        <f>LARGE((Table2[[#This Row],[AwayTeam]]=Table3[[#This Row],[Teams]]), 1)</f>
        <v>0</v>
      </c>
      <c r="CA4" t="s">
        <v>1460</v>
      </c>
      <c r="CB4">
        <f>$CB$2-$CB$3</f>
        <v>136</v>
      </c>
      <c r="CF4" t="s">
        <v>1434</v>
      </c>
      <c r="CG4" s="21">
        <v>0.3</v>
      </c>
      <c r="CH4">
        <f>INDEX($AC$2:$AC$33,MATCH("CGY",$A$2:$A$33,0),1)</f>
        <v>23</v>
      </c>
      <c r="CJ4" s="21">
        <f>CG4*CH4</f>
        <v>6.8999999999999995</v>
      </c>
      <c r="CK4" s="15">
        <f>CJ4/$CJ$7</f>
        <v>0.13218390804597699</v>
      </c>
    </row>
    <row r="5" spans="1:95" x14ac:dyDescent="0.25">
      <c r="A5" t="s">
        <v>27</v>
      </c>
      <c r="B5" t="s">
        <v>97</v>
      </c>
      <c r="C5" t="s">
        <v>100</v>
      </c>
      <c r="D5">
        <f>COUNTIFS(DataRegularSeason20242025!$D$3:$D$1315,$A5,DataRegularSeason20242025!$R$3:$R$1315,1,DataRegularSeason20242025!$N$3:$N$1315,1) + COUNTIFS(DataRegularSeason20242025!$E$3:$E$1315,$A5,DataRegularSeason20242025!$R$3:$R$1315,1,DataRegularSeason20242025!$N$3:$N$1315,1)</f>
        <v>41</v>
      </c>
      <c r="E5" s="15">
        <f>Table3[[#This Row],[Watched]]/Table3[[#This Row],[GP]]</f>
        <v>0.83673469387755106</v>
      </c>
      <c r="F5">
        <f>COUNTIFS(DataRegularSeason20242025!$N$3:$N$1315,1,DataRegularSeason20242025!$D$3:$D$1315,$A5)</f>
        <v>24</v>
      </c>
      <c r="G5">
        <f>41-Table3[[#This Row],[GP_A]]</f>
        <v>17</v>
      </c>
      <c r="H5">
        <f>COUNTIFS(DataRegularSeason20242025!$E$3:$E$1315,$A5,DataRegularSeason20242025!$N$3:$N$1315,1)</f>
        <v>25</v>
      </c>
      <c r="I5">
        <f>41-Table3[[#This Row],[GP_H]]</f>
        <v>16</v>
      </c>
      <c r="J5">
        <f>F5+H5</f>
        <v>49</v>
      </c>
      <c r="K5">
        <f>82-Table3[[#This Row],[GP]]</f>
        <v>33</v>
      </c>
      <c r="L5">
        <f>COUNTIFS(DataRegularSeason20242025!$D$3:$D$1315,$A5, DataRegularSeason20242025!$L$3:$L$1315, $A5,DataRegularSeason20242025!$N$3:$N$1315,1)</f>
        <v>12</v>
      </c>
      <c r="M5">
        <f>COUNTIFS(DataRegularSeason20242025!$D$3:$D$1315,$A5, DataRegularSeason20242025!$L$3:$L$1315, $A5,DataRegularSeason20242025!$N$3:$N$1315,1,DataRegularSeason20242025!$M$3:$M$1315,"REG")</f>
        <v>10</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9</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18</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H5-T5</f>
        <v>7</v>
      </c>
      <c r="Y5">
        <f>COUNTIFS(DataRegularSeason20242025!$E$3:$E$1315,$A5, DataRegularSeason20242025!$S$3:$S$1315, $A5,DataRegularSeason20242025!$M$3:$M$1315,"REG")</f>
        <v>6</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30</v>
      </c>
      <c r="AC5">
        <f>Table3[[#This Row],[L_A]]+Table3[[#This Row],[L_H]]</f>
        <v>19</v>
      </c>
      <c r="AD5">
        <f>Table3[[#This Row],[RW_A]]+Table3[[#This Row],[RW_H]]</f>
        <v>27</v>
      </c>
      <c r="AE5">
        <f>Table3[[#This Row],[RL_A]]+Table3[[#This Row],[RL_H]]</f>
        <v>15</v>
      </c>
      <c r="AF5">
        <f>Table3[[#This Row],[OTW_A]]+Table3[[#This Row],[OTW_H]]</f>
        <v>2</v>
      </c>
      <c r="AG5">
        <f>Table3[[#This Row],[OTL_A]]+Table3[[#This Row],[OTL_H]]</f>
        <v>2</v>
      </c>
      <c r="AH5">
        <f>Table3[[#This Row],[SOW_A]]+Table3[[#This Row],[SOW_H]]</f>
        <v>1</v>
      </c>
      <c r="AI5">
        <f>Table3[[#This Row],[SOL_A]]+Table3[[#This Row],[SOL_H]]</f>
        <v>2</v>
      </c>
      <c r="AJ5" s="20" t="str">
        <f>_xlfn.CONCAT(TEXT(Table3[[#This Row],[OTW]]+Table3[[#This Row],[SOW]], "0"), "-", TEXT(Table3[[#This Row],[OTL]]+Table3[[#This Row],[SOL]],"0"))</f>
        <v>3-4</v>
      </c>
      <c r="AK5">
        <f>(2*(Table3[[#This Row],[W_A]]+Table3[[#This Row],[W_H]]))+Table3[[#This Row],[OTL_A]]+Table3[[#This Row],[SOL_A]]+Table3[[#This Row],[OTL_H]]+Table3[[#This Row],[SOL_H]]</f>
        <v>64</v>
      </c>
      <c r="AL5">
        <f>(3*(Table3[[#This Row],[RW_A]]+Table3[[#This Row],[RW_H]]))+(2*(Table3[[#This Row],[OTW_A]]+Table3[[#This Row],[SOW_A]]+Table3[[#This Row],[OTW_H]]+Table3[[#This Row],[SOW_H]]))+Table3[[#This Row],[OTL_A]]+Table3[[#This Row],[SOL_A]]+Table3[[#This Row],[OTL_H]]+Table3[[#This Row],[SOL_H]]</f>
        <v>91</v>
      </c>
      <c r="AM5" s="15">
        <f>Table3[[#This Row],[PTS]]/(2*Table3[[#This Row],[GP]])</f>
        <v>0.65306122448979587</v>
      </c>
      <c r="AN5" s="15">
        <f>Table3[[#This Row],[PTS2]]/(3*Table3[[#This Row],[GP]])</f>
        <v>0.61904761904761907</v>
      </c>
      <c r="AO5">
        <f>(2*Table3[[#This Row],[GR]])+Table3[[#This Row],[PTS]]</f>
        <v>130</v>
      </c>
      <c r="AP5">
        <f>(3*Table3[[#This Row],[GR]])+Table3[[#This Row],[PTS2]]</f>
        <v>190</v>
      </c>
      <c r="AQ5">
        <f>Table3[[#This Row],[PTS]]+(2 * Table3[[#This Row],[GR]] * Table3[[#This Row],[PTS%]])</f>
        <v>107.10204081632654</v>
      </c>
      <c r="AR5">
        <f>Table3[[#This Row],[PTS2]]+(3 * Table3[[#This Row],[GR]] * Table3[[#This Row],[PTS%2]])</f>
        <v>152.28571428571428</v>
      </c>
      <c r="AS5" s="20" t="str">
        <f>_xlfn.CONCAT(TEXT(Table3[[#This Row],[W]], "0"), "-", TEXT(Table3[[#This Row],[RL]],"0"), "-", TEXT(Table3[[#This Row],[OTL]]+Table3[[#This Row],[SOL]], "0"))</f>
        <v>30-15-4</v>
      </c>
      <c r="AT5">
        <f>COUNTIFS(DataRegularSeason20242025!$D$3:$D$1315,Table3[[#This Row],[Teams]],DataRegularSeason20242025!$K$3:$K$1315,0)</f>
        <v>0</v>
      </c>
      <c r="AU5">
        <f>SUMIF(DataRegularSeason20242025!$D$3:$D$1315,$A5, DataRegularSeason20242025!$J$3:$J$1315)</f>
        <v>78</v>
      </c>
      <c r="AV5">
        <f>SUMIF(DataRegularSeason20242025!$D$3:$D$1315,$A5, DataRegularSeason20242025!$K$3:$K$1315)</f>
        <v>76</v>
      </c>
      <c r="AW5">
        <f>AU5-AV5</f>
        <v>2</v>
      </c>
      <c r="AX5">
        <f>COUNTIFS(DataRegularSeason20242025!$E$3:$E$1315,Table3[[#This Row],[Teams]],DataRegularSeason20242025!$J$3:$J$1315,0)</f>
        <v>3</v>
      </c>
      <c r="AY5">
        <f>SUMIF(DataRegularSeason20242025!$E$3:$E$1315,$A5,DataRegularSeason20242025!$K$3:$K$1315)</f>
        <v>89</v>
      </c>
      <c r="AZ5">
        <f>SUMIF(DataRegularSeason20242025!$E$3:$E$1315,$A5,DataRegularSeason20242025!$J$3:$J$1315)</f>
        <v>62</v>
      </c>
      <c r="BA5">
        <f>AY5-AZ5</f>
        <v>27</v>
      </c>
      <c r="BB5">
        <f>AU5+AY5</f>
        <v>167</v>
      </c>
      <c r="BC5">
        <f>AV5+AZ5</f>
        <v>138</v>
      </c>
      <c r="BD5">
        <f>BB5-BC5</f>
        <v>29</v>
      </c>
      <c r="BE5" s="17">
        <f>Table3[[#This Row],[GF]]/Table3[[#This Row],[GP]]</f>
        <v>3.4081632653061225</v>
      </c>
      <c r="BF5" s="17">
        <f>Table3[[#This Row],[GA]]/Table3[[#This Row],[GP]]</f>
        <v>2.8163265306122449</v>
      </c>
      <c r="BG5" s="17">
        <f>(Table3[[#This Row],[GF]]-Table3[[#This Row],[GA]])/Table3[[#This Row],[GP]]</f>
        <v>0.59183673469387754</v>
      </c>
      <c r="BH5" s="49" t="str">
        <f>_xlfn.CONCAT(TEXT(Table3[[#This Row],[W_H]], "0"), "-", TEXT(Table3[[#This Row],[RL_H]],"0"), "-", TEXT(Table3[[#This Row],[OTL_H]]+Table3[[#This Row],[SOL_H]], "0"))</f>
        <v>18-6-1</v>
      </c>
      <c r="BI5" s="49" t="str">
        <f>_xlfn.CONCAT(TEXT(Table3[[#This Row],[W_A]], "0"), "-", TEXT(Table3[[#This Row],[RL_A]],"0"), "-", TEXT(Table3[[#This Row],[OTL_A]]+Table3[[#This Row],[SOL_A]], "0"))</f>
        <v>12-9-3</v>
      </c>
      <c r="BJ5" s="49">
        <f>((2*(Table3[[#This Row],[W_H]]))+Table3[[#This Row],[OTL_H]]+Table3[[#This Row],[SOL_H]])/(2*Table3[[#This Row],[GP_H]])</f>
        <v>0.74</v>
      </c>
      <c r="BK5" s="49">
        <f>((2*(Table3[[#This Row],[W_A]]))+Table3[[#This Row],[OTL_A]]+Table3[[#This Row],[SOL_A]])/(2*Table3[[#This Row],[GP_A]])</f>
        <v>0.5625</v>
      </c>
      <c r="BL5" s="21">
        <f>(Table3[[#This Row],[W]]*$CG$3)+(Table3[[#This Row],[L]]*$CG$4)+(Table3[[#This Row],[GF]]*$CG$5)+(Table3[[#This Row],[GA]]*$CG$6)</f>
        <v>59.55</v>
      </c>
      <c r="BM5" s="21">
        <f>(82*(((Table3[[#This Row],[PTS%]]*$CG$3)+((1-Table3[[#This Row],[PTS%]])*$CG$4)+(Table3[[#This Row],[GF]]*$CG$5)+(Table3[[#This Row],[GA]]*$CG$6))/Table3[[#This Row],[GP]])) + (Table3[[#This Row],[W]]*$CG$3)+(Table3[[#This Row],[L]]*$CG$4)+(Table3[[#This Row],[GF]]*$CG$5)+(Table3[[#This Row],[GA]]*$CG$6)</f>
        <v>125.28490212411495</v>
      </c>
      <c r="BN5">
        <f>COUNTIFS(DataRegularSeason20242025!$D$3:$D$1315,$A5,DataRegularSeason20242025!$H$3:$H$1315, $A5)</f>
        <v>14</v>
      </c>
      <c r="BO5">
        <f>COUNTIFS(DataRegularSeason20242025!$E$3:$E$1315,$A5,DataRegularSeason20242025!$H$3:$H$1315, $A5)</f>
        <v>17</v>
      </c>
      <c r="BP5">
        <f>BN5+BO5</f>
        <v>31</v>
      </c>
      <c r="BQ5">
        <f>F5-BN5</f>
        <v>10</v>
      </c>
      <c r="BR5">
        <f>H5-BO5</f>
        <v>8</v>
      </c>
      <c r="BS5">
        <f>BQ5+BR5</f>
        <v>18</v>
      </c>
      <c r="BV5">
        <v>2023</v>
      </c>
      <c r="BW5" t="str">
        <f>INDEX(Table2[AwayTeam], Table3[[#This Row],[Column2]])</f>
        <v>STL</v>
      </c>
      <c r="BX5">
        <f>LARGE((Table2[[#This Row],[AwayTeam]]=Table3[[#This Row],[Teams]]), 1)</f>
        <v>0</v>
      </c>
      <c r="CA5" t="s">
        <v>1462</v>
      </c>
      <c r="CB5">
        <f>SUM($BB$2:$BB$33)</f>
        <v>4733</v>
      </c>
      <c r="CF5" t="s">
        <v>73</v>
      </c>
      <c r="CG5" s="21">
        <v>0.15</v>
      </c>
      <c r="CH5">
        <f>INDEX($BB$2:$BB$33,MATCH("CGY",$A$2:$A$33,0),1)</f>
        <v>130</v>
      </c>
      <c r="CI5">
        <f>CH5/CH2</f>
        <v>2.7659574468085109</v>
      </c>
      <c r="CJ5" s="21">
        <f>CG5*CH5</f>
        <v>19.5</v>
      </c>
      <c r="CK5" s="15">
        <f>CJ5/$CJ$7</f>
        <v>0.37356321839080459</v>
      </c>
    </row>
    <row r="6" spans="1:95" ht="15.75" thickBot="1" x14ac:dyDescent="0.3">
      <c r="A6" t="s">
        <v>44</v>
      </c>
      <c r="B6" t="s">
        <v>98</v>
      </c>
      <c r="C6" t="s">
        <v>99</v>
      </c>
      <c r="D6">
        <f>COUNTIFS(DataRegularSeason20242025!$D$3:$D$1315,$A6,DataRegularSeason20242025!$R$3:$R$1315,1,DataRegularSeason20242025!$N$3:$N$1315,1) + COUNTIFS(DataRegularSeason20242025!$E$3:$E$1315,$A6,DataRegularSeason20242025!$R$3:$R$1315,1,DataRegularSeason20242025!$N$3:$N$1315,1)</f>
        <v>44</v>
      </c>
      <c r="E6" s="15">
        <f>Table3[[#This Row],[Watched]]/Table3[[#This Row],[GP]]</f>
        <v>0.88</v>
      </c>
      <c r="F6">
        <f>COUNTIFS(DataRegularSeason20242025!$N$3:$N$1315,1,DataRegularSeason20242025!$D$3:$D$1315,$A6)</f>
        <v>25</v>
      </c>
      <c r="G6">
        <f>41-Table3[[#This Row],[GP_A]]</f>
        <v>16</v>
      </c>
      <c r="H6">
        <f>COUNTIFS(DataRegularSeason20242025!$E$3:$E$1315,$A6,DataRegularSeason20242025!$N$3:$N$1315,1)</f>
        <v>25</v>
      </c>
      <c r="I6">
        <f>41-Table3[[#This Row],[GP_H]]</f>
        <v>16</v>
      </c>
      <c r="J6">
        <f>F6+H6</f>
        <v>50</v>
      </c>
      <c r="K6">
        <f>82-Table3[[#This Row],[GP]]</f>
        <v>32</v>
      </c>
      <c r="L6">
        <f>COUNTIFS(DataRegularSeason20242025!$D$3:$D$1315,$A6, DataRegularSeason20242025!$L$3:$L$1315, $A6,DataRegularSeason20242025!$N$3:$N$1315,1)</f>
        <v>11</v>
      </c>
      <c r="M6">
        <f>COUNTIFS(DataRegularSeason20242025!$D$3:$D$1315,$A6, DataRegularSeason20242025!$L$3:$L$1315, $A6,DataRegularSeason20242025!$N$3:$N$1315,1,DataRegularSeason20242025!$M$3:$M$1315,"REG")</f>
        <v>8</v>
      </c>
      <c r="N6">
        <f>COUNTIFS(DataRegularSeason20242025!$D$3:$D$1315,$A6, DataRegularSeason20242025!$L$3:$L$1315, $A6,DataRegularSeason20242025!$N$3:$N$1315,1,DataRegularSeason20242025!$M$3:$M$1315,"OT")</f>
        <v>3</v>
      </c>
      <c r="O6">
        <f>COUNTIFS(DataRegularSeason20242025!$D$3:$D$1315,$A6, DataRegularSeason20242025!$L$3:$L$1315, $A6,DataRegularSeason20242025!$N$3:$N$1315,1,DataRegularSeason20242025!$M$3:$M$1315,"SO")</f>
        <v>0</v>
      </c>
      <c r="P6">
        <f>F6-L6</f>
        <v>14</v>
      </c>
      <c r="Q6">
        <f>COUNTIFS(DataRegularSeason20242025!$D$3:$D$1315,$A6, DataRegularSeason20242025!$S$3:$S$1315, $A6,DataRegularSeason20242025!$M$3:$M$1315,"REG")</f>
        <v>11</v>
      </c>
      <c r="R6">
        <f>COUNTIFS(DataRegularSeason20242025!$D$3:$D$1315,$A6, DataRegularSeason20242025!$S$3:$S$1315, $A6,DataRegularSeason20242025!$M$3:$M$1315,"OT")</f>
        <v>1</v>
      </c>
      <c r="S6">
        <f>COUNTIFS(DataRegularSeason20242025!$D$3:$D$1315,$A6, DataRegularSeason20242025!$S$3:$S$1315, $A6,DataRegularSeason20242025!$M$3:$M$1315,"SO")</f>
        <v>2</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6</v>
      </c>
      <c r="Y6">
        <f>COUNTIFS(DataRegularSeason20242025!$E$3:$E$1315,$A6, DataRegularSeason20242025!$S$3:$S$1315, $A6,DataRegularSeason20242025!$M$3:$M$1315,"REG")</f>
        <v>5</v>
      </c>
      <c r="Z6">
        <f>COUNTIFS(DataRegularSeason20242025!$E$3:$E$1315,$A6, DataRegularSeason20242025!$S$3:$S$1315, $A6,DataRegularSeason20242025!$M$3:$M$1315,"OT")</f>
        <v>1</v>
      </c>
      <c r="AA6">
        <f>COUNTIFS(DataRegularSeason20242025!$E$3:$E$1315,$A6, DataRegularSeason20242025!$S$3:$S$1315, $A6,DataRegularSeason20242025!$M$3:$M$1315,"SO")</f>
        <v>0</v>
      </c>
      <c r="AB6">
        <f>Table3[[#This Row],[W_A]]+Table3[[#This Row],[W_H]]</f>
        <v>30</v>
      </c>
      <c r="AC6">
        <f>Table3[[#This Row],[L_A]]+Table3[[#This Row],[L_H]]</f>
        <v>20</v>
      </c>
      <c r="AD6">
        <f>Table3[[#This Row],[RW_A]]+Table3[[#This Row],[RW_H]]</f>
        <v>26</v>
      </c>
      <c r="AE6">
        <f>Table3[[#This Row],[RL_A]]+Table3[[#This Row],[RL_H]]</f>
        <v>16</v>
      </c>
      <c r="AF6">
        <f>Table3[[#This Row],[OTW_A]]+Table3[[#This Row],[OTW_H]]</f>
        <v>4</v>
      </c>
      <c r="AG6">
        <f>Table3[[#This Row],[OTL_A]]+Table3[[#This Row],[OTL_H]]</f>
        <v>2</v>
      </c>
      <c r="AH6">
        <f>Table3[[#This Row],[SOW_A]]+Table3[[#This Row],[SOW_H]]</f>
        <v>0</v>
      </c>
      <c r="AI6">
        <f>Table3[[#This Row],[SOL_A]]+Table3[[#This Row],[SOL_H]]</f>
        <v>2</v>
      </c>
      <c r="AJ6" s="20" t="str">
        <f>_xlfn.CONCAT(TEXT(Table3[[#This Row],[OTW]]+Table3[[#This Row],[SOW]], "0"), "-", TEXT(Table3[[#This Row],[OTL]]+Table3[[#This Row],[SOL]],"0"))</f>
        <v>4-4</v>
      </c>
      <c r="AK6">
        <f>(2*(Table3[[#This Row],[W_A]]+Table3[[#This Row],[W_H]]))+Table3[[#This Row],[OTL_A]]+Table3[[#This Row],[SOL_A]]+Table3[[#This Row],[OTL_H]]+Table3[[#This Row],[SOL_H]]</f>
        <v>64</v>
      </c>
      <c r="AL6">
        <f>(3*(Table3[[#This Row],[RW_A]]+Table3[[#This Row],[RW_H]]))+(2*(Table3[[#This Row],[OTW_A]]+Table3[[#This Row],[SOW_A]]+Table3[[#This Row],[OTW_H]]+Table3[[#This Row],[SOW_H]]))+Table3[[#This Row],[OTL_A]]+Table3[[#This Row],[SOL_A]]+Table3[[#This Row],[OTL_H]]+Table3[[#This Row],[SOL_H]]</f>
        <v>90</v>
      </c>
      <c r="AM6" s="15">
        <f>Table3[[#This Row],[PTS]]/(2*Table3[[#This Row],[GP]])</f>
        <v>0.64</v>
      </c>
      <c r="AN6" s="15">
        <f>Table3[[#This Row],[PTS2]]/(3*Table3[[#This Row],[GP]])</f>
        <v>0.6</v>
      </c>
      <c r="AO6">
        <f>(2*Table3[[#This Row],[GR]])+Table3[[#This Row],[PTS]]</f>
        <v>128</v>
      </c>
      <c r="AP6">
        <f>(3*Table3[[#This Row],[GR]])+Table3[[#This Row],[PTS2]]</f>
        <v>186</v>
      </c>
      <c r="AQ6">
        <f>Table3[[#This Row],[PTS]]+(2 * Table3[[#This Row],[GR]] * Table3[[#This Row],[PTS%]])</f>
        <v>104.96000000000001</v>
      </c>
      <c r="AR6">
        <f>Table3[[#This Row],[PTS2]]+(3 * Table3[[#This Row],[GR]] * Table3[[#This Row],[PTS%2]])</f>
        <v>147.6</v>
      </c>
      <c r="AS6" s="20" t="str">
        <f>_xlfn.CONCAT(TEXT(Table3[[#This Row],[W]], "0"), "-", TEXT(Table3[[#This Row],[RL]],"0"), "-", TEXT(Table3[[#This Row],[OTL]]+Table3[[#This Row],[SOL]], "0"))</f>
        <v>30-16-4</v>
      </c>
      <c r="AT6">
        <f>COUNTIFS(DataRegularSeason20242025!$D$3:$D$1315,Table3[[#This Row],[Teams]],DataRegularSeason20242025!$K$3:$K$1315,0)</f>
        <v>0</v>
      </c>
      <c r="AU6">
        <f>SUMIF(DataRegularSeason20242025!$D$3:$D$1315,$A6, DataRegularSeason20242025!$J$3:$J$1315)</f>
        <v>71</v>
      </c>
      <c r="AV6">
        <f>SUMIF(DataRegularSeason20242025!$D$3:$D$1315,$A6, DataRegularSeason20242025!$K$3:$K$1315)</f>
        <v>77</v>
      </c>
      <c r="AW6">
        <f>AU6-AV6</f>
        <v>-6</v>
      </c>
      <c r="AX6">
        <f>COUNTIFS(DataRegularSeason20242025!$E$3:$E$1315,Table3[[#This Row],[Teams]],DataRegularSeason20242025!$J$3:$J$1315,0)</f>
        <v>3</v>
      </c>
      <c r="AY6">
        <f>SUMIF(DataRegularSeason20242025!$E$3:$E$1315,$A6,DataRegularSeason20242025!$K$3:$K$1315)</f>
        <v>96</v>
      </c>
      <c r="AZ6">
        <f>SUMIF(DataRegularSeason20242025!$E$3:$E$1315,$A6,DataRegularSeason20242025!$J$3:$J$1315)</f>
        <v>63</v>
      </c>
      <c r="BA6">
        <f>AY6-AZ6</f>
        <v>33</v>
      </c>
      <c r="BB6">
        <f>AU6+AY6</f>
        <v>167</v>
      </c>
      <c r="BC6">
        <f>AV6+AZ6</f>
        <v>140</v>
      </c>
      <c r="BD6">
        <f>BB6-BC6</f>
        <v>27</v>
      </c>
      <c r="BE6" s="17">
        <f>Table3[[#This Row],[GF]]/Table3[[#This Row],[GP]]</f>
        <v>3.34</v>
      </c>
      <c r="BF6" s="17">
        <f>Table3[[#This Row],[GA]]/Table3[[#This Row],[GP]]</f>
        <v>2.8</v>
      </c>
      <c r="BG6" s="17">
        <f>(Table3[[#This Row],[GF]]-Table3[[#This Row],[GA]])/Table3[[#This Row],[GP]]</f>
        <v>0.54</v>
      </c>
      <c r="BH6" s="49" t="str">
        <f>_xlfn.CONCAT(TEXT(Table3[[#This Row],[W_H]], "0"), "-", TEXT(Table3[[#This Row],[RL_H]],"0"), "-", TEXT(Table3[[#This Row],[OTL_H]]+Table3[[#This Row],[SOL_H]], "0"))</f>
        <v>19-5-1</v>
      </c>
      <c r="BI6" s="49" t="str">
        <f>_xlfn.CONCAT(TEXT(Table3[[#This Row],[W_A]], "0"), "-", TEXT(Table3[[#This Row],[RL_A]],"0"), "-", TEXT(Table3[[#This Row],[OTL_A]]+Table3[[#This Row],[SOL_A]], "0"))</f>
        <v>11-11-3</v>
      </c>
      <c r="BJ6" s="49">
        <f>((2*(Table3[[#This Row],[W_H]]))+Table3[[#This Row],[OTL_H]]+Table3[[#This Row],[SOL_H]])/(2*Table3[[#This Row],[GP_H]])</f>
        <v>0.78</v>
      </c>
      <c r="BK6" s="49">
        <f>((2*(Table3[[#This Row],[W_A]]))+Table3[[#This Row],[OTL_A]]+Table3[[#This Row],[SOL_A]])/(2*Table3[[#This Row],[GP_A]])</f>
        <v>0.5</v>
      </c>
      <c r="BL6" s="21">
        <f>(Table3[[#This Row],[W]]*$CG$3)+(Table3[[#This Row],[L]]*$CG$4)+(Table3[[#This Row],[GF]]*$CG$5)+(Table3[[#This Row],[GA]]*$CG$6)</f>
        <v>60.05</v>
      </c>
      <c r="BM6" s="21">
        <f>(82*(((Table3[[#This Row],[PTS%]]*$CG$3)+((1-Table3[[#This Row],[PTS%]])*$CG$4)+(Table3[[#This Row],[GF]]*$CG$5)+(Table3[[#This Row],[GA]]*$CG$6))/Table3[[#This Row],[GP]])) + (Table3[[#This Row],[W]]*$CG$3)+(Table3[[#This Row],[L]]*$CG$4)+(Table3[[#This Row],[GF]]*$CG$5)+(Table3[[#This Row],[GA]]*$CG$6)</f>
        <v>124.79392</v>
      </c>
      <c r="BN6">
        <f>COUNTIFS(DataRegularSeason20242025!$D$3:$D$1315,$A6,DataRegularSeason20242025!$H$3:$H$1315, $A6)</f>
        <v>15</v>
      </c>
      <c r="BO6">
        <f>COUNTIFS(DataRegularSeason20242025!$E$3:$E$1315,$A6,DataRegularSeason20242025!$H$3:$H$1315, $A6)</f>
        <v>19</v>
      </c>
      <c r="BP6">
        <f>BN6+BO6</f>
        <v>34</v>
      </c>
      <c r="BQ6">
        <f>F6-BN6</f>
        <v>10</v>
      </c>
      <c r="BR6">
        <f>H6-BO6</f>
        <v>6</v>
      </c>
      <c r="BS6">
        <f>BQ6+BR6</f>
        <v>16</v>
      </c>
      <c r="BV6">
        <v>2006</v>
      </c>
      <c r="BW6" t="str">
        <f>INDEX(Table2[AwayTeam], Table3[[#This Row],[Column2]])</f>
        <v>BOS</v>
      </c>
      <c r="BX6">
        <f>LARGE((Table2[[#This Row],[AwayTeam]]=Table3[[#This Row],[Teams]]), 1)</f>
        <v>0</v>
      </c>
      <c r="CA6" t="s">
        <v>1463</v>
      </c>
      <c r="CB6">
        <f>SUM($AT$2:$AT$33)+SUM($AX$2:$AX$33)</f>
        <v>95</v>
      </c>
      <c r="CF6" t="s">
        <v>74</v>
      </c>
      <c r="CG6" s="21">
        <v>0.1</v>
      </c>
      <c r="CH6">
        <f>INDEX($BC$2:$BC$33,MATCH("CGY",$A$2:$A$33,0),1)</f>
        <v>138</v>
      </c>
      <c r="CI6">
        <f>CH6/CH2</f>
        <v>2.9361702127659575</v>
      </c>
      <c r="CJ6" s="21">
        <f>CG6*CH6</f>
        <v>13.8</v>
      </c>
      <c r="CK6" s="15">
        <f>CJ6/$CJ$7</f>
        <v>0.26436781609195403</v>
      </c>
    </row>
    <row r="7" spans="1:95" ht="16.5" thickTop="1" thickBot="1" x14ac:dyDescent="0.3">
      <c r="A7" t="s">
        <v>34</v>
      </c>
      <c r="B7" t="s">
        <v>97</v>
      </c>
      <c r="C7" t="s">
        <v>95</v>
      </c>
      <c r="D7">
        <f>COUNTIFS(DataRegularSeason20242025!$D$3:$D$1315,$A7,DataRegularSeason20242025!$R$3:$R$1315,1,DataRegularSeason20242025!$N$3:$N$1315,1) + COUNTIFS(DataRegularSeason20242025!$E$3:$E$1315,$A7,DataRegularSeason20242025!$R$3:$R$1315,1,DataRegularSeason20242025!$N$3:$N$1315,1)</f>
        <v>38</v>
      </c>
      <c r="E7" s="15">
        <f>Table3[[#This Row],[Watched]]/Table3[[#This Row],[GP]]</f>
        <v>0.77551020408163263</v>
      </c>
      <c r="F7">
        <f>COUNTIFS(DataRegularSeason20242025!$N$3:$N$1315,1,DataRegularSeason20242025!$D$3:$D$1315,$A7)</f>
        <v>23</v>
      </c>
      <c r="G7">
        <f>41-Table3[[#This Row],[GP_A]]</f>
        <v>18</v>
      </c>
      <c r="H7">
        <f>COUNTIFS(DataRegularSeason20242025!$E$3:$E$1315,$A7,DataRegularSeason20242025!$N$3:$N$1315,1)</f>
        <v>26</v>
      </c>
      <c r="I7">
        <f>41-Table3[[#This Row],[GP_H]]</f>
        <v>15</v>
      </c>
      <c r="J7">
        <f>F7+H7</f>
        <v>49</v>
      </c>
      <c r="K7">
        <f>82-Table3[[#This Row],[GP]]</f>
        <v>33</v>
      </c>
      <c r="L7">
        <f>COUNTIFS(DataRegularSeason20242025!$D$3:$D$1315,$A7, DataRegularSeason20242025!$L$3:$L$1315, $A7,DataRegularSeason20242025!$N$3:$N$1315,1)</f>
        <v>13</v>
      </c>
      <c r="M7">
        <f>COUNTIFS(DataRegularSeason20242025!$D$3:$D$1315,$A7, DataRegularSeason20242025!$L$3:$L$1315, $A7,DataRegularSeason20242025!$N$3:$N$1315,1,DataRegularSeason20242025!$M$3:$M$1315,"REG")</f>
        <v>11</v>
      </c>
      <c r="N7">
        <f>COUNTIFS(DataRegularSeason20242025!$D$3:$D$1315,$A7, DataRegularSeason20242025!$L$3:$L$1315, $A7,DataRegularSeason20242025!$N$3:$N$1315,1,DataRegularSeason20242025!$M$3:$M$1315,"OT")</f>
        <v>1</v>
      </c>
      <c r="O7">
        <f>COUNTIFS(DataRegularSeason20242025!$D$3:$D$1315,$A7, DataRegularSeason20242025!$L$3:$L$1315, $A7,DataRegularSeason20242025!$N$3:$N$1315,1,DataRegularSeason20242025!$M$3:$M$1315,"SO")</f>
        <v>1</v>
      </c>
      <c r="P7">
        <f>F7-L7</f>
        <v>10</v>
      </c>
      <c r="Q7">
        <f>COUNTIFS(DataRegularSeason20242025!$D$3:$D$1315,$A7, DataRegularSeason20242025!$S$3:$S$1315, $A7,DataRegularSeason20242025!$M$3:$M$1315,"REG")</f>
        <v>10</v>
      </c>
      <c r="R7">
        <f>COUNTIFS(DataRegularSeason20242025!$D$3:$D$1315,$A7, DataRegularSeason20242025!$S$3:$S$1315, $A7,DataRegularSeason20242025!$M$3:$M$1315,"OT")</f>
        <v>0</v>
      </c>
      <c r="S7">
        <f>COUNTIFS(DataRegularSeason20242025!$D$3:$D$1315,$A7, DataRegularSeason20242025!$S$3:$S$1315, $A7,DataRegularSeason20242025!$M$3:$M$1315,"SO")</f>
        <v>0</v>
      </c>
      <c r="T7">
        <f>COUNTIFS(DataRegularSeason20242025!$E$3:$E$1315,$A7, DataRegularSeason20242025!$L$3:$L$1315, $A7, DataRegularSeason20242025!$N$3:$N$1315,1)</f>
        <v>18</v>
      </c>
      <c r="U7">
        <f>COUNTIFS(DataRegularSeason20242025!$E$3:$E$1315,$A7, DataRegularSeason20242025!$L$3:$L$1315, $A7,DataRegularSeason20242025!$N$3:$N$1315,1,DataRegularSeason20242025!$M$3:$M$1315,"REG")</f>
        <v>15</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1</v>
      </c>
      <c r="X7">
        <f>H7-T7</f>
        <v>8</v>
      </c>
      <c r="Y7">
        <f>COUNTIFS(DataRegularSeason20242025!$E$3:$E$1315,$A7, DataRegularSeason20242025!$S$3:$S$1315, $A7,DataRegularSeason20242025!$M$3:$M$1315,"REG")</f>
        <v>7</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31</v>
      </c>
      <c r="AC7">
        <f>Table3[[#This Row],[L_A]]+Table3[[#This Row],[L_H]]</f>
        <v>18</v>
      </c>
      <c r="AD7">
        <f>Table3[[#This Row],[RW_A]]+Table3[[#This Row],[RW_H]]</f>
        <v>26</v>
      </c>
      <c r="AE7">
        <f>Table3[[#This Row],[RL_A]]+Table3[[#This Row],[RL_H]]</f>
        <v>17</v>
      </c>
      <c r="AF7">
        <f>Table3[[#This Row],[OTW_A]]+Table3[[#This Row],[OTW_H]]</f>
        <v>3</v>
      </c>
      <c r="AG7">
        <f>Table3[[#This Row],[OTL_A]]+Table3[[#This Row],[OTL_H]]</f>
        <v>1</v>
      </c>
      <c r="AH7">
        <f>Table3[[#This Row],[SOW_A]]+Table3[[#This Row],[SOW_H]]</f>
        <v>2</v>
      </c>
      <c r="AI7">
        <f>Table3[[#This Row],[SOL_A]]+Table3[[#This Row],[SOL_H]]</f>
        <v>0</v>
      </c>
      <c r="AJ7" s="20" t="str">
        <f>_xlfn.CONCAT(TEXT(Table3[[#This Row],[OTW]]+Table3[[#This Row],[SOW]], "0"), "-", TEXT(Table3[[#This Row],[OTL]]+Table3[[#This Row],[SOL]],"0"))</f>
        <v>5-1</v>
      </c>
      <c r="AK7">
        <f>(2*(Table3[[#This Row],[W_A]]+Table3[[#This Row],[W_H]]))+Table3[[#This Row],[OTL_A]]+Table3[[#This Row],[SOL_A]]+Table3[[#This Row],[OTL_H]]+Table3[[#This Row],[SOL_H]]</f>
        <v>63</v>
      </c>
      <c r="AL7">
        <f>(3*(Table3[[#This Row],[RW_A]]+Table3[[#This Row],[RW_H]]))+(2*(Table3[[#This Row],[OTW_A]]+Table3[[#This Row],[SOW_A]]+Table3[[#This Row],[OTW_H]]+Table3[[#This Row],[SOW_H]]))+Table3[[#This Row],[OTL_A]]+Table3[[#This Row],[SOL_A]]+Table3[[#This Row],[OTL_H]]+Table3[[#This Row],[SOL_H]]</f>
        <v>89</v>
      </c>
      <c r="AM7" s="15">
        <f>Table3[[#This Row],[PTS]]/(2*Table3[[#This Row],[GP]])</f>
        <v>0.6428571428571429</v>
      </c>
      <c r="AN7" s="15">
        <f>Table3[[#This Row],[PTS2]]/(3*Table3[[#This Row],[GP]])</f>
        <v>0.60544217687074831</v>
      </c>
      <c r="AO7">
        <f>(2*Table3[[#This Row],[GR]])+Table3[[#This Row],[PTS]]</f>
        <v>129</v>
      </c>
      <c r="AP7">
        <f>(3*Table3[[#This Row],[GR]])+Table3[[#This Row],[PTS2]]</f>
        <v>188</v>
      </c>
      <c r="AQ7">
        <f>Table3[[#This Row],[PTS]]+(2 * Table3[[#This Row],[GR]] * Table3[[#This Row],[PTS%]])</f>
        <v>105.42857142857143</v>
      </c>
      <c r="AR7">
        <f>Table3[[#This Row],[PTS2]]+(3 * Table3[[#This Row],[GR]] * Table3[[#This Row],[PTS%2]])</f>
        <v>148.9387755102041</v>
      </c>
      <c r="AS7" s="20" t="str">
        <f>_xlfn.CONCAT(TEXT(Table3[[#This Row],[W]], "0"), "-", TEXT(Table3[[#This Row],[RL]],"0"), "-", TEXT(Table3[[#This Row],[OTL]]+Table3[[#This Row],[SOL]], "0"))</f>
        <v>31-17-1</v>
      </c>
      <c r="AT7">
        <f>COUNTIFS(DataRegularSeason20242025!$D$3:$D$1315,Table3[[#This Row],[Teams]],DataRegularSeason20242025!$K$3:$K$1315,0)</f>
        <v>1</v>
      </c>
      <c r="AU7">
        <f>SUMIF(DataRegularSeason20242025!$D$3:$D$1315,$A7, DataRegularSeason20242025!$J$3:$J$1315)</f>
        <v>71</v>
      </c>
      <c r="AV7">
        <f>SUMIF(DataRegularSeason20242025!$D$3:$D$1315,$A7, DataRegularSeason20242025!$K$3:$K$1315)</f>
        <v>62</v>
      </c>
      <c r="AW7">
        <f>AU7-AV7</f>
        <v>9</v>
      </c>
      <c r="AX7">
        <f>COUNTIFS(DataRegularSeason20242025!$E$3:$E$1315,Table3[[#This Row],[Teams]],DataRegularSeason20242025!$J$3:$J$1315,0)</f>
        <v>2</v>
      </c>
      <c r="AY7">
        <f>SUMIF(DataRegularSeason20242025!$E$3:$E$1315,$A7,DataRegularSeason20242025!$K$3:$K$1315)</f>
        <v>84</v>
      </c>
      <c r="AZ7">
        <f>SUMIF(DataRegularSeason20242025!$E$3:$E$1315,$A7,DataRegularSeason20242025!$J$3:$J$1315)</f>
        <v>58</v>
      </c>
      <c r="BA7">
        <f>AY7-AZ7</f>
        <v>26</v>
      </c>
      <c r="BB7">
        <f>AU7+AY7</f>
        <v>155</v>
      </c>
      <c r="BC7">
        <f>AV7+AZ7</f>
        <v>120</v>
      </c>
      <c r="BD7">
        <f>BB7-BC7</f>
        <v>35</v>
      </c>
      <c r="BE7" s="17">
        <f>Table3[[#This Row],[GF]]/Table3[[#This Row],[GP]]</f>
        <v>3.1632653061224492</v>
      </c>
      <c r="BF7" s="17">
        <f>Table3[[#This Row],[GA]]/Table3[[#This Row],[GP]]</f>
        <v>2.4489795918367347</v>
      </c>
      <c r="BG7" s="17">
        <f>(Table3[[#This Row],[GF]]-Table3[[#This Row],[GA]])/Table3[[#This Row],[GP]]</f>
        <v>0.7142857142857143</v>
      </c>
      <c r="BH7" s="49" t="str">
        <f>_xlfn.CONCAT(TEXT(Table3[[#This Row],[W_H]], "0"), "-", TEXT(Table3[[#This Row],[RL_H]],"0"), "-", TEXT(Table3[[#This Row],[OTL_H]]+Table3[[#This Row],[SOL_H]], "0"))</f>
        <v>18-7-1</v>
      </c>
      <c r="BI7" s="49" t="str">
        <f>_xlfn.CONCAT(TEXT(Table3[[#This Row],[W_A]], "0"), "-", TEXT(Table3[[#This Row],[RL_A]],"0"), "-", TEXT(Table3[[#This Row],[OTL_A]]+Table3[[#This Row],[SOL_A]], "0"))</f>
        <v>13-10-0</v>
      </c>
      <c r="BJ7" s="49">
        <f>((2*(Table3[[#This Row],[W_H]]))+Table3[[#This Row],[OTL_H]]+Table3[[#This Row],[SOL_H]])/(2*Table3[[#This Row],[GP_H]])</f>
        <v>0.71153846153846156</v>
      </c>
      <c r="BK7" s="49">
        <f>((2*(Table3[[#This Row],[W_A]]))+Table3[[#This Row],[OTL_A]]+Table3[[#This Row],[SOL_A]])/(2*Table3[[#This Row],[GP_A]])</f>
        <v>0.56521739130434778</v>
      </c>
      <c r="BL7" s="21">
        <f>(Table3[[#This Row],[W]]*$CG$3)+(Table3[[#This Row],[L]]*$CG$4)+(Table3[[#This Row],[GF]]*$CG$5)+(Table3[[#This Row],[GA]]*$CG$6)</f>
        <v>56.15</v>
      </c>
      <c r="BM7" s="21">
        <f>(82*(((Table3[[#This Row],[PTS%]]*$CG$3)+((1-Table3[[#This Row],[PTS%]])*$CG$4)+(Table3[[#This Row],[GF]]*$CG$5)+(Table3[[#This Row],[GA]]*$CG$6))/Table3[[#This Row],[GP]])) + (Table3[[#This Row],[W]]*$CG$3)+(Table3[[#This Row],[L]]*$CG$4)+(Table3[[#This Row],[GF]]*$CG$5)+(Table3[[#This Row],[GA]]*$CG$6)</f>
        <v>115.85699708454811</v>
      </c>
      <c r="BN7">
        <f>COUNTIFS(DataRegularSeason20242025!$D$3:$D$1315,$A7,DataRegularSeason20242025!$H$3:$H$1315, $A7)</f>
        <v>12</v>
      </c>
      <c r="BO7">
        <f>COUNTIFS(DataRegularSeason20242025!$E$3:$E$1315,$A7,DataRegularSeason20242025!$H$3:$H$1315, $A7)</f>
        <v>20</v>
      </c>
      <c r="BP7">
        <f>BN7+BO7</f>
        <v>32</v>
      </c>
      <c r="BQ7">
        <f>F7-BN7</f>
        <v>11</v>
      </c>
      <c r="BR7">
        <f>H7-BO7</f>
        <v>6</v>
      </c>
      <c r="BS7">
        <f>BQ7+BR7</f>
        <v>17</v>
      </c>
      <c r="BV7">
        <v>1999</v>
      </c>
      <c r="BW7" t="str">
        <f>INDEX(Table2[AwayTeam], Table3[[#This Row],[Column2]])</f>
        <v>CHI</v>
      </c>
      <c r="BX7">
        <f>LARGE((Table2[[#This Row],[AwayTeam]]=Table3[[#This Row],[Teams]]), 1)</f>
        <v>0</v>
      </c>
      <c r="CA7" t="s">
        <v>1464</v>
      </c>
      <c r="CB7">
        <f>SUM($AF$2:$AF$33)</f>
        <v>119</v>
      </c>
      <c r="CI7" s="22">
        <f>MAX(CG4,CG3*INDEX($AM$2:$AM$33,MATCH("CGY",$A$2:$A$33,0),1))+(CG5*CI5)+(CG6*CI6)</f>
        <v>1.0085106382978724</v>
      </c>
      <c r="CJ7" s="106">
        <f>SUM(CJ3:CJ6)</f>
        <v>52.2</v>
      </c>
    </row>
    <row r="8" spans="1:95" ht="15.75" thickTop="1" x14ac:dyDescent="0.25">
      <c r="A8" t="s">
        <v>28</v>
      </c>
      <c r="B8" t="s">
        <v>97</v>
      </c>
      <c r="C8" t="s">
        <v>100</v>
      </c>
      <c r="D8">
        <f>COUNTIFS(DataRegularSeason20242025!$D$3:$D$1315,$A8,DataRegularSeason20242025!$R$3:$R$1315,1,DataRegularSeason20242025!$N$3:$N$1315,1) + COUNTIFS(DataRegularSeason20242025!$E$3:$E$1315,$A8,DataRegularSeason20242025!$R$3:$R$1315,1,DataRegularSeason20242025!$N$3:$N$1315,1)</f>
        <v>40</v>
      </c>
      <c r="E8" s="15">
        <f>Table3[[#This Row],[Watched]]/Table3[[#This Row],[GP]]</f>
        <v>0.86956521739130432</v>
      </c>
      <c r="F8">
        <f>COUNTIFS(DataRegularSeason20242025!$N$3:$N$1315,1,DataRegularSeason20242025!$D$3:$D$1315,$A8)</f>
        <v>27</v>
      </c>
      <c r="G8">
        <f>41-Table3[[#This Row],[GP_A]]</f>
        <v>14</v>
      </c>
      <c r="H8">
        <f>COUNTIFS(DataRegularSeason20242025!$E$3:$E$1315,$A8,DataRegularSeason20242025!$N$3:$N$1315,1)</f>
        <v>19</v>
      </c>
      <c r="I8">
        <f>41-Table3[[#This Row],[GP_H]]</f>
        <v>22</v>
      </c>
      <c r="J8">
        <f>F8+H8</f>
        <v>46</v>
      </c>
      <c r="K8">
        <f>82-Table3[[#This Row],[GP]]</f>
        <v>36</v>
      </c>
      <c r="L8">
        <f>COUNTIFS(DataRegularSeason20242025!$D$3:$D$1315,$A8, DataRegularSeason20242025!$L$3:$L$1315, $A8,DataRegularSeason20242025!$N$3:$N$1315,1)</f>
        <v>11</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1</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11</v>
      </c>
      <c r="R8">
        <f>COUNTIFS(DataRegularSeason20242025!$D$3:$D$1315,$A8, DataRegularSeason20242025!$S$3:$S$1315, $A8,DataRegularSeason20242025!$M$3:$M$1315,"OT")</f>
        <v>5</v>
      </c>
      <c r="S8">
        <f>COUNTIFS(DataRegularSeason20242025!$D$3:$D$1315,$A8, DataRegularSeason20242025!$S$3:$S$1315, $A8,DataRegularSeason20242025!$M$3:$M$1315,"SO")</f>
        <v>0</v>
      </c>
      <c r="T8">
        <f>COUNTIFS(DataRegularSeason20242025!$E$3:$E$1315,$A8, DataRegularSeason20242025!$L$3:$L$1315, $A8, DataRegularSeason20242025!$N$3:$N$1315,1)</f>
        <v>15</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4</v>
      </c>
      <c r="Y8">
        <f>COUNTIFS(DataRegularSeason20242025!$E$3:$E$1315,$A8, DataRegularSeason20242025!$S$3:$S$1315, $A8,DataRegularSeason20242025!$M$3:$M$1315,"REG")</f>
        <v>3</v>
      </c>
      <c r="Z8">
        <f>COUNTIFS(DataRegularSeason20242025!$E$3:$E$1315,$A8, DataRegularSeason20242025!$S$3:$S$1315, $A8,DataRegularSeason20242025!$M$3:$M$1315,"OT")</f>
        <v>0</v>
      </c>
      <c r="AA8">
        <f>COUNTIFS(DataRegularSeason20242025!$E$3:$E$1315,$A8, DataRegularSeason20242025!$S$3:$S$1315, $A8,DataRegularSeason20242025!$M$3:$M$1315,"SO")</f>
        <v>1</v>
      </c>
      <c r="AB8">
        <f>Table3[[#This Row],[W_A]]+Table3[[#This Row],[W_H]]</f>
        <v>26</v>
      </c>
      <c r="AC8">
        <f>Table3[[#This Row],[L_A]]+Table3[[#This Row],[L_H]]</f>
        <v>20</v>
      </c>
      <c r="AD8">
        <f>Table3[[#This Row],[RW_A]]+Table3[[#This Row],[RW_H]]</f>
        <v>24</v>
      </c>
      <c r="AE8">
        <f>Table3[[#This Row],[RL_A]]+Table3[[#This Row],[RL_H]]</f>
        <v>14</v>
      </c>
      <c r="AF8">
        <f>Table3[[#This Row],[OTW_A]]+Table3[[#This Row],[OTW_H]]</f>
        <v>2</v>
      </c>
      <c r="AG8">
        <f>Table3[[#This Row],[OTL_A]]+Table3[[#This Row],[OTL_H]]</f>
        <v>5</v>
      </c>
      <c r="AH8">
        <f>Table3[[#This Row],[SOW_A]]+Table3[[#This Row],[SOW_H]]</f>
        <v>0</v>
      </c>
      <c r="AI8">
        <f>Table3[[#This Row],[SOL_A]]+Table3[[#This Row],[SOL_H]]</f>
        <v>1</v>
      </c>
      <c r="AJ8" s="20" t="str">
        <f>_xlfn.CONCAT(TEXT(Table3[[#This Row],[OTW]]+Table3[[#This Row],[SOW]], "0"), "-", TEXT(Table3[[#This Row],[OTL]]+Table3[[#This Row],[SOL]],"0"))</f>
        <v>2-6</v>
      </c>
      <c r="AK8">
        <f>(2*(Table3[[#This Row],[W_A]]+Table3[[#This Row],[W_H]]))+Table3[[#This Row],[OTL_A]]+Table3[[#This Row],[SOL_A]]+Table3[[#This Row],[OTL_H]]+Table3[[#This Row],[SOL_H]]</f>
        <v>58</v>
      </c>
      <c r="AL8">
        <f>(3*(Table3[[#This Row],[RW_A]]+Table3[[#This Row],[RW_H]]))+(2*(Table3[[#This Row],[OTW_A]]+Table3[[#This Row],[SOW_A]]+Table3[[#This Row],[OTW_H]]+Table3[[#This Row],[SOW_H]]))+Table3[[#This Row],[OTL_A]]+Table3[[#This Row],[SOL_A]]+Table3[[#This Row],[OTL_H]]+Table3[[#This Row],[SOL_H]]</f>
        <v>82</v>
      </c>
      <c r="AM8" s="15">
        <f>Table3[[#This Row],[PTS]]/(2*Table3[[#This Row],[GP]])</f>
        <v>0.63043478260869568</v>
      </c>
      <c r="AN8" s="15">
        <f>Table3[[#This Row],[PTS2]]/(3*Table3[[#This Row],[GP]])</f>
        <v>0.59420289855072461</v>
      </c>
      <c r="AO8">
        <f>(2*Table3[[#This Row],[GR]])+Table3[[#This Row],[PTS]]</f>
        <v>130</v>
      </c>
      <c r="AP8">
        <f>(3*Table3[[#This Row],[GR]])+Table3[[#This Row],[PTS2]]</f>
        <v>190</v>
      </c>
      <c r="AQ8">
        <f>Table3[[#This Row],[PTS]]+(2 * Table3[[#This Row],[GR]] * Table3[[#This Row],[PTS%]])</f>
        <v>103.39130434782609</v>
      </c>
      <c r="AR8">
        <f>Table3[[#This Row],[PTS2]]+(3 * Table3[[#This Row],[GR]] * Table3[[#This Row],[PTS%2]])</f>
        <v>146.17391304347825</v>
      </c>
      <c r="AS8" s="20" t="str">
        <f>_xlfn.CONCAT(TEXT(Table3[[#This Row],[W]], "0"), "-", TEXT(Table3[[#This Row],[RL]],"0"), "-", TEXT(Table3[[#This Row],[OTL]]+Table3[[#This Row],[SOL]], "0"))</f>
        <v>26-14-6</v>
      </c>
      <c r="AT8">
        <f>COUNTIFS(DataRegularSeason20242025!$D$3:$D$1315,Table3[[#This Row],[Teams]],DataRegularSeason20242025!$K$3:$K$1315,0)</f>
        <v>1</v>
      </c>
      <c r="AU8">
        <f>SUMIF(DataRegularSeason20242025!$D$3:$D$1315,$A8, DataRegularSeason20242025!$J$3:$J$1315)</f>
        <v>72</v>
      </c>
      <c r="AV8">
        <f>SUMIF(DataRegularSeason20242025!$D$3:$D$1315,$A8, DataRegularSeason20242025!$K$3:$K$1315)</f>
        <v>74</v>
      </c>
      <c r="AW8">
        <f>AU8-AV8</f>
        <v>-2</v>
      </c>
      <c r="AX8">
        <f>COUNTIFS(DataRegularSeason20242025!$E$3:$E$1315,Table3[[#This Row],[Teams]],DataRegularSeason20242025!$J$3:$J$1315,0)</f>
        <v>1</v>
      </c>
      <c r="AY8">
        <f>SUMIF(DataRegularSeason20242025!$E$3:$E$1315,$A8,DataRegularSeason20242025!$K$3:$K$1315)</f>
        <v>61</v>
      </c>
      <c r="AZ8">
        <f>SUMIF(DataRegularSeason20242025!$E$3:$E$1315,$A8,DataRegularSeason20242025!$J$3:$J$1315)</f>
        <v>40</v>
      </c>
      <c r="BA8">
        <f>AY8-AZ8</f>
        <v>21</v>
      </c>
      <c r="BB8">
        <f>AU8+AY8</f>
        <v>133</v>
      </c>
      <c r="BC8">
        <f>AV8+AZ8</f>
        <v>114</v>
      </c>
      <c r="BD8">
        <f>BB8-BC8</f>
        <v>19</v>
      </c>
      <c r="BE8" s="17">
        <f>Table3[[#This Row],[GF]]/Table3[[#This Row],[GP]]</f>
        <v>2.8913043478260869</v>
      </c>
      <c r="BF8" s="17">
        <f>Table3[[#This Row],[GA]]/Table3[[#This Row],[GP]]</f>
        <v>2.4782608695652173</v>
      </c>
      <c r="BG8" s="17">
        <f>(Table3[[#This Row],[GF]]-Table3[[#This Row],[GA]])/Table3[[#This Row],[GP]]</f>
        <v>0.41304347826086957</v>
      </c>
      <c r="BH8" s="49" t="str">
        <f>_xlfn.CONCAT(TEXT(Table3[[#This Row],[W_H]], "0"), "-", TEXT(Table3[[#This Row],[RL_H]],"0"), "-", TEXT(Table3[[#This Row],[OTL_H]]+Table3[[#This Row],[SOL_H]], "0"))</f>
        <v>15-3-1</v>
      </c>
      <c r="BI8" s="49" t="str">
        <f>_xlfn.CONCAT(TEXT(Table3[[#This Row],[W_A]], "0"), "-", TEXT(Table3[[#This Row],[RL_A]],"0"), "-", TEXT(Table3[[#This Row],[OTL_A]]+Table3[[#This Row],[SOL_A]], "0"))</f>
        <v>11-11-5</v>
      </c>
      <c r="BJ8" s="49">
        <f>((2*(Table3[[#This Row],[W_H]]))+Table3[[#This Row],[OTL_H]]+Table3[[#This Row],[SOL_H]])/(2*Table3[[#This Row],[GP_H]])</f>
        <v>0.81578947368421051</v>
      </c>
      <c r="BK8" s="49">
        <f>((2*(Table3[[#This Row],[W_A]]))+Table3[[#This Row],[OTL_A]]+Table3[[#This Row],[SOL_A]])/(2*Table3[[#This Row],[GP_A]])</f>
        <v>0.5</v>
      </c>
      <c r="BL8" s="21">
        <f>(Table3[[#This Row],[W]]*$CG$3)+(Table3[[#This Row],[L]]*$CG$4)+(Table3[[#This Row],[GF]]*$CG$5)+(Table3[[#This Row],[GA]]*$CG$6)</f>
        <v>50.35</v>
      </c>
      <c r="BM8" s="21">
        <f>(82*(((Table3[[#This Row],[PTS%]]*$CG$3)+((1-Table3[[#This Row],[PTS%]])*$CG$4)+(Table3[[#This Row],[GF]]*$CG$5)+(Table3[[#This Row],[GA]]*$CG$6))/Table3[[#This Row],[GP]])) + (Table3[[#This Row],[W]]*$CG$3)+(Table3[[#This Row],[L]]*$CG$4)+(Table3[[#This Row],[GF]]*$CG$5)+(Table3[[#This Row],[GA]]*$CG$6)</f>
        <v>106.99432892249528</v>
      </c>
      <c r="BN8">
        <f>COUNTIFS(DataRegularSeason20242025!$D$3:$D$1315,$A8,DataRegularSeason20242025!$H$3:$H$1315, $A8)</f>
        <v>12</v>
      </c>
      <c r="BO8">
        <f>COUNTIFS(DataRegularSeason20242025!$E$3:$E$1315,$A8,DataRegularSeason20242025!$H$3:$H$1315, $A8)</f>
        <v>9</v>
      </c>
      <c r="BP8">
        <f>BN8+BO8</f>
        <v>21</v>
      </c>
      <c r="BQ8">
        <f>F8-BN8</f>
        <v>15</v>
      </c>
      <c r="BR8">
        <f>H8-BO8</f>
        <v>10</v>
      </c>
      <c r="BS8">
        <f>BQ8+BR8</f>
        <v>25</v>
      </c>
      <c r="BV8">
        <v>2014</v>
      </c>
      <c r="BW8" t="str">
        <f>INDEX(Table2[AwayTeam], Table3[[#This Row],[Column2]])</f>
        <v>TOR</v>
      </c>
      <c r="BX8">
        <f>LARGE((Table2[[#This Row],[AwayTeam]]=Table3[[#This Row],[Teams]]), 1)</f>
        <v>0</v>
      </c>
      <c r="CA8" t="s">
        <v>1465</v>
      </c>
      <c r="CB8">
        <f>SUM($AH$2:$AH$33)</f>
        <v>39</v>
      </c>
      <c r="CH8" t="s">
        <v>1475</v>
      </c>
      <c r="CI8" s="22">
        <f>CI7*82</f>
        <v>82.697872340425533</v>
      </c>
      <c r="CJ8" s="21">
        <f>CJ7+((82-CH2)*CI7)</f>
        <v>87.497872340425545</v>
      </c>
    </row>
    <row r="9" spans="1:95" x14ac:dyDescent="0.25">
      <c r="A9" t="s">
        <v>18</v>
      </c>
      <c r="B9" t="s">
        <v>98</v>
      </c>
      <c r="C9" t="s">
        <v>81</v>
      </c>
      <c r="D9">
        <f>COUNTIFS(DataRegularSeason20242025!$D$3:$D$1315,$A9,DataRegularSeason20242025!$R$3:$R$1315,1,DataRegularSeason20242025!$N$3:$N$1315,1) + COUNTIFS(DataRegularSeason20242025!$E$3:$E$1315,$A9,DataRegularSeason20242025!$R$3:$R$1315,1,DataRegularSeason20242025!$N$3:$N$1315,1)</f>
        <v>42</v>
      </c>
      <c r="E9" s="15">
        <f>Table3[[#This Row],[Watched]]/Table3[[#This Row],[GP]]</f>
        <v>0.84</v>
      </c>
      <c r="F9">
        <f>COUNTIFS(DataRegularSeason20242025!$N$3:$N$1315,1,DataRegularSeason20242025!$D$3:$D$1315,$A9)</f>
        <v>21</v>
      </c>
      <c r="G9">
        <f>41-Table3[[#This Row],[GP_A]]</f>
        <v>20</v>
      </c>
      <c r="H9">
        <f>COUNTIFS(DataRegularSeason20242025!$E$3:$E$1315,$A9,DataRegularSeason20242025!$N$3:$N$1315,1)</f>
        <v>29</v>
      </c>
      <c r="I9">
        <f>41-Table3[[#This Row],[GP_H]]</f>
        <v>12</v>
      </c>
      <c r="J9">
        <f>F9+H9</f>
        <v>50</v>
      </c>
      <c r="K9">
        <f>82-Table3[[#This Row],[GP]]</f>
        <v>32</v>
      </c>
      <c r="L9">
        <f>COUNTIFS(DataRegularSeason20242025!$D$3:$D$1315,$A9, DataRegularSeason20242025!$L$3:$L$1315, $A9,DataRegularSeason20242025!$N$3:$N$1315,1)</f>
        <v>11</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2</v>
      </c>
      <c r="O9">
        <f>COUNTIFS(DataRegularSeason20242025!$D$3:$D$1315,$A9, DataRegularSeason20242025!$L$3:$L$1315, $A9,DataRegularSeason20242025!$N$3:$N$1315,1,DataRegularSeason20242025!$M$3:$M$1315,"SO")</f>
        <v>0</v>
      </c>
      <c r="P9">
        <f>F9-L9</f>
        <v>10</v>
      </c>
      <c r="Q9">
        <f>COUNTIFS(DataRegularSeason20242025!$D$3:$D$1315,$A9, DataRegularSeason20242025!$S$3:$S$1315, $A9,DataRegularSeason20242025!$M$3:$M$1315,"REG")</f>
        <v>8</v>
      </c>
      <c r="R9">
        <f>COUNTIFS(DataRegularSeason20242025!$D$3:$D$1315,$A9, DataRegularSeason20242025!$S$3:$S$1315, $A9,DataRegularSeason20242025!$M$3:$M$1315,"OT")</f>
        <v>2</v>
      </c>
      <c r="S9">
        <f>COUNTIFS(DataRegularSeason20242025!$D$3:$D$1315,$A9, DataRegularSeason20242025!$S$3:$S$1315, $A9,DataRegularSeason20242025!$M$3:$M$1315,"SO")</f>
        <v>0</v>
      </c>
      <c r="T9">
        <f>COUNTIFS(DataRegularSeason20242025!$E$3:$E$1315,$A9, DataRegularSeason20242025!$L$3:$L$1315, $A9, DataRegularSeason20242025!$N$3:$N$1315,1)</f>
        <v>19</v>
      </c>
      <c r="U9">
        <f>COUNTIFS(DataRegularSeason20242025!$E$3:$E$1315,$A9, DataRegularSeason20242025!$L$3:$L$1315, $A9,DataRegularSeason20242025!$N$3:$N$1315,1,DataRegularSeason20242025!$M$3:$M$1315,"REG")</f>
        <v>16</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10</v>
      </c>
      <c r="Y9">
        <f>COUNTIFS(DataRegularSeason20242025!$E$3:$E$1315,$A9, DataRegularSeason20242025!$S$3:$S$1315, $A9,DataRegularSeason20242025!$M$3:$M$1315,"REG")</f>
        <v>10</v>
      </c>
      <c r="Z9">
        <f>COUNTIFS(DataRegularSeason20242025!$E$3:$E$1315,$A9, DataRegularSeason20242025!$S$3:$S$1315, $A9,DataRegularSeason20242025!$M$3:$M$1315,"OT")</f>
        <v>0</v>
      </c>
      <c r="AA9">
        <f>COUNTIFS(DataRegularSeason20242025!$E$3:$E$1315,$A9, DataRegularSeason20242025!$S$3:$S$1315, $A9,DataRegularSeason20242025!$M$3:$M$1315,"SO")</f>
        <v>0</v>
      </c>
      <c r="AB9">
        <f>Table3[[#This Row],[W_A]]+Table3[[#This Row],[W_H]]</f>
        <v>30</v>
      </c>
      <c r="AC9">
        <f>Table3[[#This Row],[L_A]]+Table3[[#This Row],[L_H]]</f>
        <v>20</v>
      </c>
      <c r="AD9">
        <f>Table3[[#This Row],[RW_A]]+Table3[[#This Row],[RW_H]]</f>
        <v>25</v>
      </c>
      <c r="AE9">
        <f>Table3[[#This Row],[RL_A]]+Table3[[#This Row],[RL_H]]</f>
        <v>18</v>
      </c>
      <c r="AF9">
        <f>Table3[[#This Row],[OTW_A]]+Table3[[#This Row],[OTW_H]]</f>
        <v>5</v>
      </c>
      <c r="AG9">
        <f>Table3[[#This Row],[OTL_A]]+Table3[[#This Row],[OTL_H]]</f>
        <v>2</v>
      </c>
      <c r="AH9">
        <f>Table3[[#This Row],[SOW_A]]+Table3[[#This Row],[SOW_H]]</f>
        <v>0</v>
      </c>
      <c r="AI9">
        <f>Table3[[#This Row],[SOL_A]]+Table3[[#This Row],[SOL_H]]</f>
        <v>0</v>
      </c>
      <c r="AJ9" s="20" t="str">
        <f>_xlfn.CONCAT(TEXT(Table3[[#This Row],[OTW]]+Table3[[#This Row],[SOW]], "0"), "-", TEXT(Table3[[#This Row],[OTL]]+Table3[[#This Row],[SOL]],"0"))</f>
        <v>5-2</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87</v>
      </c>
      <c r="AM9" s="15">
        <f>Table3[[#This Row],[PTS]]/(2*Table3[[#This Row],[GP]])</f>
        <v>0.62</v>
      </c>
      <c r="AN9" s="15">
        <f>Table3[[#This Row],[PTS2]]/(3*Table3[[#This Row],[GP]])</f>
        <v>0.57999999999999996</v>
      </c>
      <c r="AO9">
        <f>(2*Table3[[#This Row],[GR]])+Table3[[#This Row],[PTS]]</f>
        <v>126</v>
      </c>
      <c r="AP9">
        <f>(3*Table3[[#This Row],[GR]])+Table3[[#This Row],[PTS2]]</f>
        <v>183</v>
      </c>
      <c r="AQ9">
        <f>Table3[[#This Row],[PTS]]+(2 * Table3[[#This Row],[GR]] * Table3[[#This Row],[PTS%]])</f>
        <v>101.68</v>
      </c>
      <c r="AR9">
        <f>Table3[[#This Row],[PTS2]]+(3 * Table3[[#This Row],[GR]] * Table3[[#This Row],[PTS%2]])</f>
        <v>142.68</v>
      </c>
      <c r="AS9" s="20" t="str">
        <f>_xlfn.CONCAT(TEXT(Table3[[#This Row],[W]], "0"), "-", TEXT(Table3[[#This Row],[RL]],"0"), "-", TEXT(Table3[[#This Row],[OTL]]+Table3[[#This Row],[SOL]], "0"))</f>
        <v>30-18-2</v>
      </c>
      <c r="AT9">
        <f>COUNTIFS(DataRegularSeason20242025!$D$3:$D$1315,Table3[[#This Row],[Teams]],DataRegularSeason20242025!$K$3:$K$1315,0)</f>
        <v>0</v>
      </c>
      <c r="AU9">
        <f>SUMIF(DataRegularSeason20242025!$D$3:$D$1315,$A9, DataRegularSeason20242025!$J$3:$J$1315)</f>
        <v>66</v>
      </c>
      <c r="AV9">
        <f>SUMIF(DataRegularSeason20242025!$D$3:$D$1315,$A9, DataRegularSeason20242025!$K$3:$K$1315)</f>
        <v>66</v>
      </c>
      <c r="AW9">
        <f>AU9-AV9</f>
        <v>0</v>
      </c>
      <c r="AX9">
        <f>COUNTIFS(DataRegularSeason20242025!$E$3:$E$1315,Table3[[#This Row],[Teams]],DataRegularSeason20242025!$J$3:$J$1315,0)</f>
        <v>2</v>
      </c>
      <c r="AY9">
        <f>SUMIF(DataRegularSeason20242025!$E$3:$E$1315,$A9,DataRegularSeason20242025!$K$3:$K$1315)</f>
        <v>88</v>
      </c>
      <c r="AZ9">
        <f>SUMIF(DataRegularSeason20242025!$E$3:$E$1315,$A9,DataRegularSeason20242025!$J$3:$J$1315)</f>
        <v>78</v>
      </c>
      <c r="BA9">
        <f>AY9-AZ9</f>
        <v>10</v>
      </c>
      <c r="BB9">
        <f>AU9+AY9</f>
        <v>154</v>
      </c>
      <c r="BC9">
        <f>AV9+AZ9</f>
        <v>144</v>
      </c>
      <c r="BD9">
        <f>BB9-BC9</f>
        <v>10</v>
      </c>
      <c r="BE9" s="17">
        <f>Table3[[#This Row],[GF]]/Table3[[#This Row],[GP]]</f>
        <v>3.08</v>
      </c>
      <c r="BF9" s="17">
        <f>Table3[[#This Row],[GA]]/Table3[[#This Row],[GP]]</f>
        <v>2.88</v>
      </c>
      <c r="BG9" s="17">
        <f>(Table3[[#This Row],[GF]]-Table3[[#This Row],[GA]])/Table3[[#This Row],[GP]]</f>
        <v>0.2</v>
      </c>
      <c r="BH9" s="49" t="str">
        <f>_xlfn.CONCAT(TEXT(Table3[[#This Row],[W_H]], "0"), "-", TEXT(Table3[[#This Row],[RL_H]],"0"), "-", TEXT(Table3[[#This Row],[OTL_H]]+Table3[[#This Row],[SOL_H]], "0"))</f>
        <v>19-10-0</v>
      </c>
      <c r="BI9" s="49" t="str">
        <f>_xlfn.CONCAT(TEXT(Table3[[#This Row],[W_A]], "0"), "-", TEXT(Table3[[#This Row],[RL_A]],"0"), "-", TEXT(Table3[[#This Row],[OTL_A]]+Table3[[#This Row],[SOL_A]], "0"))</f>
        <v>11-8-2</v>
      </c>
      <c r="BJ9" s="49">
        <f>((2*(Table3[[#This Row],[W_H]]))+Table3[[#This Row],[OTL_H]]+Table3[[#This Row],[SOL_H]])/(2*Table3[[#This Row],[GP_H]])</f>
        <v>0.65517241379310343</v>
      </c>
      <c r="BK9" s="49">
        <f>((2*(Table3[[#This Row],[W_A]]))+Table3[[#This Row],[OTL_A]]+Table3[[#This Row],[SOL_A]])/(2*Table3[[#This Row],[GP_A]])</f>
        <v>0.5714285714285714</v>
      </c>
      <c r="BL9" s="21">
        <f>(Table3[[#This Row],[W]]*$CG$3)+(Table3[[#This Row],[L]]*$CG$4)+(Table3[[#This Row],[GF]]*$CG$5)+(Table3[[#This Row],[GA]]*$CG$6)</f>
        <v>58.499999999999993</v>
      </c>
      <c r="BM9" s="21">
        <f>(82*(((Table3[[#This Row],[PTS%]]*$CG$3)+((1-Table3[[#This Row],[PTS%]])*$CG$4)+(Table3[[#This Row],[GF]]*$CG$5)+(Table3[[#This Row],[GA]]*$CG$6))/Table3[[#This Row],[GP]])) + (Table3[[#This Row],[W]]*$CG$3)+(Table3[[#This Row],[L]]*$CG$4)+(Table3[[#This Row],[GF]]*$CG$5)+(Table3[[#This Row],[GA]]*$CG$6)</f>
        <v>120.69535999999999</v>
      </c>
      <c r="BN9">
        <f>COUNTIFS(DataRegularSeason20242025!$D$3:$D$1315,$A9,DataRegularSeason20242025!$H$3:$H$1315, $A9)</f>
        <v>16</v>
      </c>
      <c r="BO9">
        <f>COUNTIFS(DataRegularSeason20242025!$E$3:$E$1315,$A9,DataRegularSeason20242025!$H$3:$H$1315, $A9)</f>
        <v>23</v>
      </c>
      <c r="BP9">
        <f>BN9+BO9</f>
        <v>39</v>
      </c>
      <c r="BQ9">
        <f>F9-BN9</f>
        <v>5</v>
      </c>
      <c r="BR9">
        <f>H9-BO9</f>
        <v>6</v>
      </c>
      <c r="BS9">
        <f>BQ9+BR9</f>
        <v>11</v>
      </c>
      <c r="BV9">
        <v>1967</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37</v>
      </c>
      <c r="B10" t="s">
        <v>97</v>
      </c>
      <c r="C10" t="s">
        <v>95</v>
      </c>
      <c r="D10">
        <f>COUNTIFS(DataRegularSeason20242025!$D$3:$D$1315,$A10,DataRegularSeason20242025!$R$3:$R$1315,1,DataRegularSeason20242025!$N$3:$N$1315,1) + COUNTIFS(DataRegularSeason20242025!$E$3:$E$1315,$A10,DataRegularSeason20242025!$R$3:$R$1315,1,DataRegularSeason20242025!$N$3:$N$1315,1)</f>
        <v>43</v>
      </c>
      <c r="E10" s="15">
        <f>Table3[[#This Row],[Watched]]/Table3[[#This Row],[GP]]</f>
        <v>0.87755102040816324</v>
      </c>
      <c r="F10">
        <f>COUNTIFS(DataRegularSeason20242025!$N$3:$N$1315,1,DataRegularSeason20242025!$D$3:$D$1315,$A10)</f>
        <v>25</v>
      </c>
      <c r="G10">
        <f>41-Table3[[#This Row],[GP_A]]</f>
        <v>16</v>
      </c>
      <c r="H10">
        <f>COUNTIFS(DataRegularSeason20242025!$E$3:$E$1315,$A10,DataRegularSeason20242025!$N$3:$N$1315,1)</f>
        <v>24</v>
      </c>
      <c r="I10">
        <f>41-Table3[[#This Row],[GP_H]]</f>
        <v>17</v>
      </c>
      <c r="J10">
        <f>F10+H10</f>
        <v>49</v>
      </c>
      <c r="K10">
        <f>82-Table3[[#This Row],[GP]]</f>
        <v>33</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2</v>
      </c>
      <c r="P10">
        <f>F10-L10</f>
        <v>8</v>
      </c>
      <c r="Q10">
        <f>COUNTIFS(DataRegularSeason20242025!$D$3:$D$1315,$A10, DataRegularSeason20242025!$S$3:$S$1315, $A10,DataRegularSeason20242025!$M$3:$M$1315,"REG")</f>
        <v>5</v>
      </c>
      <c r="R10">
        <f>COUNTIFS(DataRegularSeason20242025!$D$3:$D$1315,$A10, DataRegularSeason20242025!$S$3:$S$1315, $A10,DataRegularSeason20242025!$M$3:$M$1315,"OT")</f>
        <v>2</v>
      </c>
      <c r="S10">
        <f>COUNTIFS(DataRegularSeason20242025!$D$3:$D$1315,$A10, DataRegularSeason20242025!$S$3:$S$1315, $A10,DataRegularSeason20242025!$M$3:$M$1315,"SO")</f>
        <v>1</v>
      </c>
      <c r="T10">
        <f>COUNTIFS(DataRegularSeason20242025!$E$3:$E$1315,$A10, DataRegularSeason20242025!$L$3:$L$1315, $A10, DataRegularSeason20242025!$N$3:$N$1315,1)</f>
        <v>11</v>
      </c>
      <c r="U10">
        <f>COUNTIFS(DataRegularSeason20242025!$E$3:$E$1315,$A10, DataRegularSeason20242025!$L$3:$L$1315, $A10,DataRegularSeason20242025!$N$3:$N$1315,1,DataRegularSeason20242025!$M$3:$M$1315,"REG")</f>
        <v>8</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13</v>
      </c>
      <c r="Y10">
        <f>COUNTIFS(DataRegularSeason20242025!$E$3:$E$1315,$A10, DataRegularSeason20242025!$S$3:$S$1315, $A10,DataRegularSeason20242025!$M$3:$M$1315,"REG")</f>
        <v>12</v>
      </c>
      <c r="Z10">
        <f>COUNTIFS(DataRegularSeason20242025!$E$3:$E$1315,$A10, DataRegularSeason20242025!$S$3:$S$1315, $A10,DataRegularSeason20242025!$M$3:$M$1315,"OT")</f>
        <v>0</v>
      </c>
      <c r="AA10">
        <f>COUNTIFS(DataRegularSeason20242025!$E$3:$E$1315,$A10, DataRegularSeason20242025!$S$3:$S$1315, $A10,DataRegularSeason20242025!$M$3:$M$1315,"SO")</f>
        <v>1</v>
      </c>
      <c r="AB10">
        <f>Table3[[#This Row],[W_A]]+Table3[[#This Row],[W_H]]</f>
        <v>28</v>
      </c>
      <c r="AC10">
        <f>Table3[[#This Row],[L_A]]+Table3[[#This Row],[L_H]]</f>
        <v>21</v>
      </c>
      <c r="AD10">
        <f>Table3[[#This Row],[RW_A]]+Table3[[#This Row],[RW_H]]</f>
        <v>22</v>
      </c>
      <c r="AE10">
        <f>Table3[[#This Row],[RL_A]]+Table3[[#This Row],[RL_H]]</f>
        <v>17</v>
      </c>
      <c r="AF10">
        <f>Table3[[#This Row],[OTW_A]]+Table3[[#This Row],[OTW_H]]</f>
        <v>4</v>
      </c>
      <c r="AG10">
        <f>Table3[[#This Row],[OTL_A]]+Table3[[#This Row],[OTL_H]]</f>
        <v>2</v>
      </c>
      <c r="AH10">
        <f>Table3[[#This Row],[SOW_A]]+Table3[[#This Row],[SOW_H]]</f>
        <v>2</v>
      </c>
      <c r="AI10">
        <f>Table3[[#This Row],[SOL_A]]+Table3[[#This Row],[SOL_H]]</f>
        <v>2</v>
      </c>
      <c r="AJ10" s="20" t="str">
        <f>_xlfn.CONCAT(TEXT(Table3[[#This Row],[OTW]]+Table3[[#This Row],[SOW]], "0"), "-", TEXT(Table3[[#This Row],[OTL]]+Table3[[#This Row],[SOL]],"0"))</f>
        <v>6-4</v>
      </c>
      <c r="AK10">
        <f>(2*(Table3[[#This Row],[W_A]]+Table3[[#This Row],[W_H]]))+Table3[[#This Row],[OTL_A]]+Table3[[#This Row],[SOL_A]]+Table3[[#This Row],[OTL_H]]+Table3[[#This Row],[SOL_H]]</f>
        <v>60</v>
      </c>
      <c r="AL10">
        <f>(3*(Table3[[#This Row],[RW_A]]+Table3[[#This Row],[RW_H]]))+(2*(Table3[[#This Row],[OTW_A]]+Table3[[#This Row],[SOW_A]]+Table3[[#This Row],[OTW_H]]+Table3[[#This Row],[SOW_H]]))+Table3[[#This Row],[OTL_A]]+Table3[[#This Row],[SOL_A]]+Table3[[#This Row],[OTL_H]]+Table3[[#This Row],[SOL_H]]</f>
        <v>82</v>
      </c>
      <c r="AM10" s="15">
        <f>Table3[[#This Row],[PTS]]/(2*Table3[[#This Row],[GP]])</f>
        <v>0.61224489795918369</v>
      </c>
      <c r="AN10" s="15">
        <f>Table3[[#This Row],[PTS2]]/(3*Table3[[#This Row],[GP]])</f>
        <v>0.55782312925170063</v>
      </c>
      <c r="AO10">
        <f>(2*Table3[[#This Row],[GR]])+Table3[[#This Row],[PTS]]</f>
        <v>126</v>
      </c>
      <c r="AP10">
        <f>(3*Table3[[#This Row],[GR]])+Table3[[#This Row],[PTS2]]</f>
        <v>181</v>
      </c>
      <c r="AQ10">
        <f>Table3[[#This Row],[PTS]]+(2 * Table3[[#This Row],[GR]] * Table3[[#This Row],[PTS%]])</f>
        <v>100.40816326530611</v>
      </c>
      <c r="AR10">
        <f>Table3[[#This Row],[PTS2]]+(3 * Table3[[#This Row],[GR]] * Table3[[#This Row],[PTS%2]])</f>
        <v>137.22448979591837</v>
      </c>
      <c r="AS10" s="20" t="str">
        <f>_xlfn.CONCAT(TEXT(Table3[[#This Row],[W]], "0"), "-", TEXT(Table3[[#This Row],[RL]],"0"), "-", TEXT(Table3[[#This Row],[OTL]]+Table3[[#This Row],[SOL]], "0"))</f>
        <v>28-17-4</v>
      </c>
      <c r="AT10">
        <f>COUNTIFS(DataRegularSeason20242025!$D$3:$D$1315,Table3[[#This Row],[Teams]],DataRegularSeason20242025!$K$3:$K$1315,0)</f>
        <v>2</v>
      </c>
      <c r="AU10">
        <f>SUMIF(DataRegularSeason20242025!$D$3:$D$1315,$A10, DataRegularSeason20242025!$J$3:$J$1315)</f>
        <v>82</v>
      </c>
      <c r="AV10">
        <f>SUMIF(DataRegularSeason20242025!$D$3:$D$1315,$A10, DataRegularSeason20242025!$K$3:$K$1315)</f>
        <v>63</v>
      </c>
      <c r="AW10">
        <f>AU10-AV10</f>
        <v>19</v>
      </c>
      <c r="AX10">
        <f>COUNTIFS(DataRegularSeason20242025!$E$3:$E$1315,Table3[[#This Row],[Teams]],DataRegularSeason20242025!$J$3:$J$1315,0)</f>
        <v>1</v>
      </c>
      <c r="AY10">
        <f>SUMIF(DataRegularSeason20242025!$E$3:$E$1315,$A10,DataRegularSeason20242025!$K$3:$K$1315)</f>
        <v>62</v>
      </c>
      <c r="AZ10">
        <f>SUMIF(DataRegularSeason20242025!$E$3:$E$1315,$A10,DataRegularSeason20242025!$J$3:$J$1315)</f>
        <v>80</v>
      </c>
      <c r="BA10">
        <f>AY10-AZ10</f>
        <v>-18</v>
      </c>
      <c r="BB10">
        <f>AU10+AY10</f>
        <v>144</v>
      </c>
      <c r="BC10">
        <f>AV10+AZ10</f>
        <v>143</v>
      </c>
      <c r="BD10">
        <f>BB10-BC10</f>
        <v>1</v>
      </c>
      <c r="BE10" s="17">
        <f>Table3[[#This Row],[GF]]/Table3[[#This Row],[GP]]</f>
        <v>2.9387755102040818</v>
      </c>
      <c r="BF10" s="17">
        <f>Table3[[#This Row],[GA]]/Table3[[#This Row],[GP]]</f>
        <v>2.9183673469387754</v>
      </c>
      <c r="BG10" s="17">
        <f>(Table3[[#This Row],[GF]]-Table3[[#This Row],[GA]])/Table3[[#This Row],[GP]]</f>
        <v>2.0408163265306121E-2</v>
      </c>
      <c r="BH10" s="49" t="str">
        <f>_xlfn.CONCAT(TEXT(Table3[[#This Row],[W_H]], "0"), "-", TEXT(Table3[[#This Row],[RL_H]],"0"), "-", TEXT(Table3[[#This Row],[OTL_H]]+Table3[[#This Row],[SOL_H]], "0"))</f>
        <v>11-12-1</v>
      </c>
      <c r="BI10" s="49" t="str">
        <f>_xlfn.CONCAT(TEXT(Table3[[#This Row],[W_A]], "0"), "-", TEXT(Table3[[#This Row],[RL_A]],"0"), "-", TEXT(Table3[[#This Row],[OTL_A]]+Table3[[#This Row],[SOL_A]], "0"))</f>
        <v>17-5-3</v>
      </c>
      <c r="BJ10" s="49">
        <f>((2*(Table3[[#This Row],[W_H]]))+Table3[[#This Row],[OTL_H]]+Table3[[#This Row],[SOL_H]])/(2*Table3[[#This Row],[GP_H]])</f>
        <v>0.47916666666666669</v>
      </c>
      <c r="BK10" s="49">
        <f>((2*(Table3[[#This Row],[W_A]]))+Table3[[#This Row],[OTL_A]]+Table3[[#This Row],[SOL_A]])/(2*Table3[[#This Row],[GP_A]])</f>
        <v>0.74</v>
      </c>
      <c r="BL10" s="21">
        <f>(Table3[[#This Row],[W]]*$CG$3)+(Table3[[#This Row],[L]]*$CG$4)+(Table3[[#This Row],[GF]]*$CG$5)+(Table3[[#This Row],[GA]]*$CG$6)</f>
        <v>56.2</v>
      </c>
      <c r="BM10" s="21">
        <f>(82*(((Table3[[#This Row],[PTS%]]*$CG$3)+((1-Table3[[#This Row],[PTS%]])*$CG$4)+(Table3[[#This Row],[GF]]*$CG$5)+(Table3[[#This Row],[GA]]*$CG$6))/Table3[[#This Row],[GP]])) + (Table3[[#This Row],[W]]*$CG$3)+(Table3[[#This Row],[L]]*$CG$4)+(Table3[[#This Row],[GF]]*$CG$5)+(Table3[[#This Row],[GA]]*$CG$6)</f>
        <v>116.98450645564347</v>
      </c>
      <c r="BN10">
        <f>COUNTIFS(DataRegularSeason20242025!$D$3:$D$1315,$A10,DataRegularSeason20242025!$H$3:$H$1315, $A10)</f>
        <v>19</v>
      </c>
      <c r="BO10">
        <f>COUNTIFS(DataRegularSeason20242025!$E$3:$E$1315,$A10,DataRegularSeason20242025!$H$3:$H$1315, $A10)</f>
        <v>19</v>
      </c>
      <c r="BP10">
        <f>BN10+BO10</f>
        <v>38</v>
      </c>
      <c r="BQ10">
        <f>F10-BN10</f>
        <v>6</v>
      </c>
      <c r="BR10">
        <f>H10-BO10</f>
        <v>5</v>
      </c>
      <c r="BS10">
        <f>BQ10+BR10</f>
        <v>11</v>
      </c>
      <c r="BW10" t="str">
        <f>INDEX(Table2[AwayTeam], Table3[[#This Row],[Column2]])</f>
        <v>WPG</v>
      </c>
      <c r="BX10">
        <f>LARGE((Table2[[#This Row],[AwayTeam]]=Table3[[#This Row],[Teams]]), 1)</f>
        <v>0</v>
      </c>
      <c r="CA10" t="s">
        <v>1469</v>
      </c>
      <c r="CB10" s="1">
        <f>_xlfn.MAXIFS(DataRegularSeason20242025!$B$3:$B$1315,DataRegularSeason20242025!$N$3:$N$1315,1)</f>
        <v>45682</v>
      </c>
    </row>
    <row r="11" spans="1:95" x14ac:dyDescent="0.25">
      <c r="A11" t="s">
        <v>32</v>
      </c>
      <c r="B11" t="s">
        <v>98</v>
      </c>
      <c r="C11" t="s">
        <v>99</v>
      </c>
      <c r="D11">
        <f>COUNTIFS(DataRegularSeason20242025!$D$3:$D$1315,$A11,DataRegularSeason20242025!$R$3:$R$1315,1,DataRegularSeason20242025!$N$3:$N$1315,1) + COUNTIFS(DataRegularSeason20242025!$E$3:$E$1315,$A11,DataRegularSeason20242025!$R$3:$R$1315,1,DataRegularSeason20242025!$N$3:$N$1315,1)</f>
        <v>42</v>
      </c>
      <c r="E11" s="15">
        <f>Table3[[#This Row],[Watched]]/Table3[[#This Row],[GP]]</f>
        <v>0.82352941176470584</v>
      </c>
      <c r="F11">
        <f>COUNTIFS(DataRegularSeason20242025!$N$3:$N$1315,1,DataRegularSeason20242025!$D$3:$D$1315,$A11)</f>
        <v>25</v>
      </c>
      <c r="G11">
        <f>41-Table3[[#This Row],[GP_A]]</f>
        <v>16</v>
      </c>
      <c r="H11">
        <f>COUNTIFS(DataRegularSeason20242025!$E$3:$E$1315,$A11,DataRegularSeason20242025!$N$3:$N$1315,1)</f>
        <v>26</v>
      </c>
      <c r="I11">
        <f>41-Table3[[#This Row],[GP_H]]</f>
        <v>15</v>
      </c>
      <c r="J11">
        <f>F11+H11</f>
        <v>51</v>
      </c>
      <c r="K11">
        <f>82-Table3[[#This Row],[GP]]</f>
        <v>31</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12</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0</v>
      </c>
      <c r="P11">
        <f>F11-L11</f>
        <v>11</v>
      </c>
      <c r="Q11">
        <f>COUNTIFS(DataRegularSeason20242025!$D$3:$D$1315,$A11, DataRegularSeason20242025!$S$3:$S$1315, $A11,DataRegularSeason20242025!$M$3:$M$1315,"REG")</f>
        <v>9</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14</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12</v>
      </c>
      <c r="Y11">
        <f>COUNTIFS(DataRegularSeason20242025!$E$3:$E$1315,$A11, DataRegularSeason20242025!$S$3:$S$1315, $A11,DataRegularSeason20242025!$M$3:$M$1315,"REG")</f>
        <v>8</v>
      </c>
      <c r="Z11">
        <f>COUNTIFS(DataRegularSeason20242025!$E$3:$E$1315,$A11, DataRegularSeason20242025!$S$3:$S$1315, $A11,DataRegularSeason20242025!$M$3:$M$1315,"OT")</f>
        <v>3</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25</v>
      </c>
      <c r="AE11">
        <f>Table3[[#This Row],[RL_A]]+Table3[[#This Row],[RL_H]]</f>
        <v>17</v>
      </c>
      <c r="AF11">
        <f>Table3[[#This Row],[OTW_A]]+Table3[[#This Row],[OTW_H]]</f>
        <v>3</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3-6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87</v>
      </c>
      <c r="AM11" s="15">
        <f>Table3[[#This Row],[PTS]]/(2*Table3[[#This Row],[GP]])</f>
        <v>0.60784313725490191</v>
      </c>
      <c r="AN11" s="15">
        <f>Table3[[#This Row],[PTS2]]/(3*Table3[[#This Row],[GP]])</f>
        <v>0.56862745098039214</v>
      </c>
      <c r="AO11">
        <f>(2*Table3[[#This Row],[GR]])+Table3[[#This Row],[PTS]]</f>
        <v>124</v>
      </c>
      <c r="AP11">
        <f>(3*Table3[[#This Row],[GR]])+Table3[[#This Row],[PTS2]]</f>
        <v>180</v>
      </c>
      <c r="AQ11">
        <f>Table3[[#This Row],[PTS]]+(2 * Table3[[#This Row],[GR]] * Table3[[#This Row],[PTS%]])</f>
        <v>99.686274509803923</v>
      </c>
      <c r="AR11">
        <f>Table3[[#This Row],[PTS2]]+(3 * Table3[[#This Row],[GR]] * Table3[[#This Row],[PTS%2]])</f>
        <v>139.88235294117646</v>
      </c>
      <c r="AS11" s="20" t="str">
        <f>_xlfn.CONCAT(TEXT(Table3[[#This Row],[W]], "0"), "-", TEXT(Table3[[#This Row],[RL]],"0"), "-", TEXT(Table3[[#This Row],[OTL]]+Table3[[#This Row],[SOL]], "0"))</f>
        <v>28-17-6</v>
      </c>
      <c r="AT11">
        <f>COUNTIFS(DataRegularSeason20242025!$D$3:$D$1315,Table3[[#This Row],[Teams]],DataRegularSeason20242025!$K$3:$K$1315,0)</f>
        <v>2</v>
      </c>
      <c r="AU11">
        <f>SUMIF(DataRegularSeason20242025!$D$3:$D$1315,$A11, DataRegularSeason20242025!$J$3:$J$1315)</f>
        <v>77</v>
      </c>
      <c r="AV11">
        <f>SUMIF(DataRegularSeason20242025!$D$3:$D$1315,$A11, DataRegularSeason20242025!$K$3:$K$1315)</f>
        <v>65</v>
      </c>
      <c r="AW11">
        <f>AU11-AV11</f>
        <v>12</v>
      </c>
      <c r="AX11">
        <f>COUNTIFS(DataRegularSeason20242025!$E$3:$E$1315,Table3[[#This Row],[Teams]],DataRegularSeason20242025!$J$3:$J$1315,0)</f>
        <v>3</v>
      </c>
      <c r="AY11">
        <f>SUMIF(DataRegularSeason20242025!$E$3:$E$1315,$A11,DataRegularSeason20242025!$K$3:$K$1315)</f>
        <v>80</v>
      </c>
      <c r="AZ11">
        <f>SUMIF(DataRegularSeason20242025!$E$3:$E$1315,$A11,DataRegularSeason20242025!$J$3:$J$1315)</f>
        <v>64</v>
      </c>
      <c r="BA11">
        <f>AY11-AZ11</f>
        <v>16</v>
      </c>
      <c r="BB11">
        <f>AU11+AY11</f>
        <v>157</v>
      </c>
      <c r="BC11">
        <f>AV11+AZ11</f>
        <v>129</v>
      </c>
      <c r="BD11">
        <f>BB11-BC11</f>
        <v>28</v>
      </c>
      <c r="BE11" s="17">
        <f>Table3[[#This Row],[GF]]/Table3[[#This Row],[GP]]</f>
        <v>3.0784313725490198</v>
      </c>
      <c r="BF11" s="17">
        <f>Table3[[#This Row],[GA]]/Table3[[#This Row],[GP]]</f>
        <v>2.5294117647058822</v>
      </c>
      <c r="BG11" s="17">
        <f>(Table3[[#This Row],[GF]]-Table3[[#This Row],[GA]])/Table3[[#This Row],[GP]]</f>
        <v>0.5490196078431373</v>
      </c>
      <c r="BH11" s="49" t="str">
        <f>_xlfn.CONCAT(TEXT(Table3[[#This Row],[W_H]], "0"), "-", TEXT(Table3[[#This Row],[RL_H]],"0"), "-", TEXT(Table3[[#This Row],[OTL_H]]+Table3[[#This Row],[SOL_H]], "0"))</f>
        <v>14-8-4</v>
      </c>
      <c r="BI11" s="49" t="str">
        <f>_xlfn.CONCAT(TEXT(Table3[[#This Row],[W_A]], "0"), "-", TEXT(Table3[[#This Row],[RL_A]],"0"), "-", TEXT(Table3[[#This Row],[OTL_A]]+Table3[[#This Row],[SOL_A]], "0"))</f>
        <v>14-9-2</v>
      </c>
      <c r="BJ11" s="49">
        <f>((2*(Table3[[#This Row],[W_H]]))+Table3[[#This Row],[OTL_H]]+Table3[[#This Row],[SOL_H]])/(2*Table3[[#This Row],[GP_H]])</f>
        <v>0.61538461538461542</v>
      </c>
      <c r="BK11" s="49">
        <f>((2*(Table3[[#This Row],[W_A]]))+Table3[[#This Row],[OTL_A]]+Table3[[#This Row],[SOL_A]])/(2*Table3[[#This Row],[GP_A]])</f>
        <v>0.6</v>
      </c>
      <c r="BL11" s="21">
        <f>(Table3[[#This Row],[W]]*$CG$3)+(Table3[[#This Row],[L]]*$CG$4)+(Table3[[#This Row],[GF]]*$CG$5)+(Table3[[#This Row],[GA]]*$CG$6)</f>
        <v>57.35</v>
      </c>
      <c r="BM11" s="21">
        <f>(82*(((Table3[[#This Row],[PTS%]]*$CG$3)+((1-Table3[[#This Row],[PTS%]])*$CG$4)+(Table3[[#This Row],[GF]]*$CG$5)+(Table3[[#This Row],[GA]]*$CG$6))/Table3[[#This Row],[GP]])) + (Table3[[#This Row],[W]]*$CG$3)+(Table3[[#This Row],[L]]*$CG$4)+(Table3[[#This Row],[GF]]*$CG$5)+(Table3[[#This Row],[GA]]*$CG$6)</f>
        <v>116.63369857747021</v>
      </c>
      <c r="BN11">
        <f>COUNTIFS(DataRegularSeason20242025!$D$3:$D$1315,$A11,DataRegularSeason20242025!$H$3:$H$1315, $A11)</f>
        <v>16</v>
      </c>
      <c r="BO11">
        <f>COUNTIFS(DataRegularSeason20242025!$E$3:$E$1315,$A11,DataRegularSeason20242025!$H$3:$H$1315, $A11)</f>
        <v>19</v>
      </c>
      <c r="BP11">
        <f>BN11+BO11</f>
        <v>35</v>
      </c>
      <c r="BQ11">
        <f>F11-BN11</f>
        <v>9</v>
      </c>
      <c r="BR11">
        <f>H11-BO11</f>
        <v>7</v>
      </c>
      <c r="BS11">
        <f>BQ11+BR11</f>
        <v>16</v>
      </c>
      <c r="BV11">
        <v>2003</v>
      </c>
      <c r="BW11" t="str">
        <f>INDEX(Table2[AwayTeam], Table3[[#This Row],[Column2]])</f>
        <v>CGY</v>
      </c>
      <c r="BX11">
        <f>LARGE((Table2[[#This Row],[AwayTeam]]=Table3[[#This Row],[Teams]]), 1)</f>
        <v>0</v>
      </c>
      <c r="CA11" t="s">
        <v>1470</v>
      </c>
      <c r="CB11">
        <f>$CB$2/($CB$10-$CB$9)</f>
        <v>6.946902654867257</v>
      </c>
    </row>
    <row r="12" spans="1:95" x14ac:dyDescent="0.25">
      <c r="A12" t="s">
        <v>14</v>
      </c>
      <c r="B12" t="s">
        <v>98</v>
      </c>
      <c r="C12" t="s">
        <v>81</v>
      </c>
      <c r="D12">
        <f>COUNTIFS(DataRegularSeason20242025!$D$3:$D$1315,$A12,DataRegularSeason20242025!$R$3:$R$1315,1,DataRegularSeason20242025!$N$3:$N$1315,1) + COUNTIFS(DataRegularSeason20242025!$E$3:$E$1315,$A12,DataRegularSeason20242025!$R$3:$R$1315,1,DataRegularSeason20242025!$N$3:$N$1315,1)</f>
        <v>47</v>
      </c>
      <c r="E12" s="15">
        <f>Table3[[#This Row],[Watched]]/Table3[[#This Row],[GP]]</f>
        <v>0.95918367346938771</v>
      </c>
      <c r="F12">
        <f>COUNTIFS(DataRegularSeason20242025!$N$3:$N$1315,1,DataRegularSeason20242025!$D$3:$D$1315,$A12)</f>
        <v>25</v>
      </c>
      <c r="G12">
        <f>41-Table3[[#This Row],[GP_A]]</f>
        <v>16</v>
      </c>
      <c r="H12">
        <f>COUNTIFS(DataRegularSeason20242025!$E$3:$E$1315,$A12,DataRegularSeason20242025!$N$3:$N$1315,1)</f>
        <v>24</v>
      </c>
      <c r="I12">
        <f>41-Table3[[#This Row],[GP_H]]</f>
        <v>17</v>
      </c>
      <c r="J12">
        <f>F12+H12</f>
        <v>49</v>
      </c>
      <c r="K12">
        <f>82-Table3[[#This Row],[GP]]</f>
        <v>33</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2</v>
      </c>
      <c r="P12">
        <f>F12-L12</f>
        <v>10</v>
      </c>
      <c r="Q12">
        <f>COUNTIFS(DataRegularSeason20242025!$D$3:$D$1315,$A12, DataRegularSeason20242025!$S$3:$S$1315, $A12,DataRegularSeason20242025!$M$3:$M$1315,"REG")</f>
        <v>9</v>
      </c>
      <c r="R12">
        <f>COUNTIFS(DataRegularSeason20242025!$D$3:$D$1315,$A12, DataRegularSeason20242025!$S$3:$S$1315, $A12,DataRegularSeason20242025!$M$3:$M$1315,"OT")</f>
        <v>1</v>
      </c>
      <c r="S12">
        <f>COUNTIFS(DataRegularSeason20242025!$D$3:$D$1315,$A12, DataRegularSeason20242025!$S$3:$S$1315, $A12,DataRegularSeason20242025!$M$3:$M$1315,"SO")</f>
        <v>0</v>
      </c>
      <c r="T12">
        <f>COUNTIFS(DataRegularSeason20242025!$E$3:$E$1315,$A12, DataRegularSeason20242025!$L$3:$L$1315, $A12, DataRegularSeason20242025!$N$3:$N$1315,1)</f>
        <v>13</v>
      </c>
      <c r="U12">
        <f>COUNTIFS(DataRegularSeason20242025!$E$3:$E$1315,$A12, DataRegularSeason20242025!$L$3:$L$1315, $A12,DataRegularSeason20242025!$N$3:$N$1315,1,DataRegularSeason20242025!$M$3:$M$1315,"REG")</f>
        <v>9</v>
      </c>
      <c r="V12">
        <f>COUNTIFS(DataRegularSeason20242025!$E$3:$E$1315,$A12, DataRegularSeason20242025!$L$3:$L$1315, $A12,DataRegularSeason20242025!$N$3:$N$1315,1,DataRegularSeason20242025!$M$3:$M$1315,"OT")</f>
        <v>2</v>
      </c>
      <c r="W12">
        <f>COUNTIFS(DataRegularSeason20242025!$E$3:$E$1315,$A12, DataRegularSeason20242025!$L$3:$L$1315, $A12,DataRegularSeason20242025!$N$3:$N$1315,1,DataRegularSeason20242025!$M$3:$M$1315,"SO")</f>
        <v>2</v>
      </c>
      <c r="X12">
        <f>H12-T12</f>
        <v>11</v>
      </c>
      <c r="Y12">
        <f>COUNTIFS(DataRegularSeason20242025!$E$3:$E$1315,$A12, DataRegularSeason20242025!$S$3:$S$1315, $A12,DataRegularSeason20242025!$M$3:$M$1315,"REG")</f>
        <v>9</v>
      </c>
      <c r="Z12">
        <f>COUNTIFS(DataRegularSeason20242025!$E$3:$E$1315,$A12, DataRegularSeason20242025!$S$3:$S$1315, $A12,DataRegularSeason20242025!$M$3:$M$1315,"OT")</f>
        <v>2</v>
      </c>
      <c r="AA12">
        <f>COUNTIFS(DataRegularSeason20242025!$E$3:$E$1315,$A12, DataRegularSeason20242025!$S$3:$S$1315, $A12,DataRegularSeason20242025!$M$3:$M$1315,"SO")</f>
        <v>0</v>
      </c>
      <c r="AB12">
        <f>Table3[[#This Row],[W_A]]+Table3[[#This Row],[W_H]]</f>
        <v>28</v>
      </c>
      <c r="AC12">
        <f>Table3[[#This Row],[L_A]]+Table3[[#This Row],[L_H]]</f>
        <v>21</v>
      </c>
      <c r="AD12">
        <f>Table3[[#This Row],[RW_A]]+Table3[[#This Row],[RW_H]]</f>
        <v>22</v>
      </c>
      <c r="AE12">
        <f>Table3[[#This Row],[RL_A]]+Table3[[#This Row],[RL_H]]</f>
        <v>18</v>
      </c>
      <c r="AF12">
        <f>Table3[[#This Row],[OTW_A]]+Table3[[#This Row],[OTW_H]]</f>
        <v>2</v>
      </c>
      <c r="AG12">
        <f>Table3[[#This Row],[OTL_A]]+Table3[[#This Row],[OTL_H]]</f>
        <v>3</v>
      </c>
      <c r="AH12">
        <f>Table3[[#This Row],[SOW_A]]+Table3[[#This Row],[SOW_H]]</f>
        <v>4</v>
      </c>
      <c r="AI12">
        <f>Table3[[#This Row],[SOL_A]]+Table3[[#This Row],[SOL_H]]</f>
        <v>0</v>
      </c>
      <c r="AJ12" s="20" t="str">
        <f>_xlfn.CONCAT(TEXT(Table3[[#This Row],[OTW]]+Table3[[#This Row],[SOW]], "0"), "-", TEXT(Table3[[#This Row],[OTL]]+Table3[[#This Row],[SOL]],"0"))</f>
        <v>6-3</v>
      </c>
      <c r="AK12">
        <f>(2*(Table3[[#This Row],[W_A]]+Table3[[#This Row],[W_H]]))+Table3[[#This Row],[OTL_A]]+Table3[[#This Row],[SOL_A]]+Table3[[#This Row],[OTL_H]]+Table3[[#This Row],[SOL_H]]</f>
        <v>59</v>
      </c>
      <c r="AL12">
        <f>(3*(Table3[[#This Row],[RW_A]]+Table3[[#This Row],[RW_H]]))+(2*(Table3[[#This Row],[OTW_A]]+Table3[[#This Row],[SOW_A]]+Table3[[#This Row],[OTW_H]]+Table3[[#This Row],[SOW_H]]))+Table3[[#This Row],[OTL_A]]+Table3[[#This Row],[SOL_A]]+Table3[[#This Row],[OTL_H]]+Table3[[#This Row],[SOL_H]]</f>
        <v>81</v>
      </c>
      <c r="AM12" s="15">
        <f>Table3[[#This Row],[PTS]]/(2*Table3[[#This Row],[GP]])</f>
        <v>0.60204081632653061</v>
      </c>
      <c r="AN12" s="15">
        <f>Table3[[#This Row],[PTS2]]/(3*Table3[[#This Row],[GP]])</f>
        <v>0.55102040816326525</v>
      </c>
      <c r="AO12">
        <f>(2*Table3[[#This Row],[GR]])+Table3[[#This Row],[PTS]]</f>
        <v>125</v>
      </c>
      <c r="AP12">
        <f>(3*Table3[[#This Row],[GR]])+Table3[[#This Row],[PTS2]]</f>
        <v>180</v>
      </c>
      <c r="AQ12">
        <f>Table3[[#This Row],[PTS]]+(2 * Table3[[#This Row],[GR]] * Table3[[#This Row],[PTS%]])</f>
        <v>98.734693877551024</v>
      </c>
      <c r="AR12">
        <f>Table3[[#This Row],[PTS2]]+(3 * Table3[[#This Row],[GR]] * Table3[[#This Row],[PTS%2]])</f>
        <v>135.55102040816325</v>
      </c>
      <c r="AS12" s="20" t="str">
        <f>_xlfn.CONCAT(TEXT(Table3[[#This Row],[W]], "0"), "-", TEXT(Table3[[#This Row],[RL]],"0"), "-", TEXT(Table3[[#This Row],[OTL]]+Table3[[#This Row],[SOL]], "0"))</f>
        <v>28-18-3</v>
      </c>
      <c r="AT12">
        <f>COUNTIFS(DataRegularSeason20242025!$D$3:$D$1315,Table3[[#This Row],[Teams]],DataRegularSeason20242025!$K$3:$K$1315,0)</f>
        <v>1</v>
      </c>
      <c r="AU12">
        <f>SUMIF(DataRegularSeason20242025!$D$3:$D$1315,$A12, DataRegularSeason20242025!$J$3:$J$1315)</f>
        <v>86</v>
      </c>
      <c r="AV12">
        <f>SUMIF(DataRegularSeason20242025!$D$3:$D$1315,$A12, DataRegularSeason20242025!$K$3:$K$1315)</f>
        <v>75</v>
      </c>
      <c r="AW12">
        <f>AU12-AV12</f>
        <v>11</v>
      </c>
      <c r="AX12">
        <f>COUNTIFS(DataRegularSeason20242025!$E$3:$E$1315,Table3[[#This Row],[Teams]],DataRegularSeason20242025!$J$3:$J$1315,0)</f>
        <v>3</v>
      </c>
      <c r="AY12">
        <f>SUMIF(DataRegularSeason20242025!$E$3:$E$1315,$A12,DataRegularSeason20242025!$K$3:$K$1315)</f>
        <v>73</v>
      </c>
      <c r="AZ12">
        <f>SUMIF(DataRegularSeason20242025!$E$3:$E$1315,$A12,DataRegularSeason20242025!$J$3:$J$1315)</f>
        <v>71</v>
      </c>
      <c r="BA12">
        <f>AY12-AZ12</f>
        <v>2</v>
      </c>
      <c r="BB12">
        <f>AU12+AY12</f>
        <v>159</v>
      </c>
      <c r="BC12">
        <f>AV12+AZ12</f>
        <v>146</v>
      </c>
      <c r="BD12">
        <f>BB12-BC12</f>
        <v>13</v>
      </c>
      <c r="BE12" s="17">
        <f>Table3[[#This Row],[GF]]/Table3[[#This Row],[GP]]</f>
        <v>3.2448979591836733</v>
      </c>
      <c r="BF12" s="17">
        <f>Table3[[#This Row],[GA]]/Table3[[#This Row],[GP]]</f>
        <v>2.9795918367346941</v>
      </c>
      <c r="BG12" s="17">
        <f>(Table3[[#This Row],[GF]]-Table3[[#This Row],[GA]])/Table3[[#This Row],[GP]]</f>
        <v>0.26530612244897961</v>
      </c>
      <c r="BH12" s="49" t="str">
        <f>_xlfn.CONCAT(TEXT(Table3[[#This Row],[W_H]], "0"), "-", TEXT(Table3[[#This Row],[RL_H]],"0"), "-", TEXT(Table3[[#This Row],[OTL_H]]+Table3[[#This Row],[SOL_H]], "0"))</f>
        <v>13-9-2</v>
      </c>
      <c r="BI12" s="49" t="str">
        <f>_xlfn.CONCAT(TEXT(Table3[[#This Row],[W_A]], "0"), "-", TEXT(Table3[[#This Row],[RL_A]],"0"), "-", TEXT(Table3[[#This Row],[OTL_A]]+Table3[[#This Row],[SOL_A]], "0"))</f>
        <v>15-9-1</v>
      </c>
      <c r="BJ12" s="49">
        <f>((2*(Table3[[#This Row],[W_H]]))+Table3[[#This Row],[OTL_H]]+Table3[[#This Row],[SOL_H]])/(2*Table3[[#This Row],[GP_H]])</f>
        <v>0.58333333333333337</v>
      </c>
      <c r="BK12" s="49">
        <f>((2*(Table3[[#This Row],[W_A]]))+Table3[[#This Row],[OTL_A]]+Table3[[#This Row],[SOL_A]])/(2*Table3[[#This Row],[GP_A]])</f>
        <v>0.62</v>
      </c>
      <c r="BL12" s="21">
        <f>(Table3[[#This Row],[W]]*$CG$3)+(Table3[[#This Row],[L]]*$CG$4)+(Table3[[#This Row],[GF]]*$CG$5)+(Table3[[#This Row],[GA]]*$CG$6)</f>
        <v>58.75</v>
      </c>
      <c r="BM12" s="21">
        <f>(82*(((Table3[[#This Row],[PTS%]]*$CG$3)+((1-Table3[[#This Row],[PTS%]])*$CG$4)+(Table3[[#This Row],[GF]]*$CG$5)+(Table3[[#This Row],[GA]]*$CG$6))/Table3[[#This Row],[GP]])) + (Table3[[#This Row],[W]]*$CG$3)+(Table3[[#This Row],[L]]*$CG$4)+(Table3[[#This Row],[GF]]*$CG$5)+(Table3[[#This Row],[GA]]*$CG$6)</f>
        <v>123.79843815077052</v>
      </c>
      <c r="BN12">
        <f>COUNTIFS(DataRegularSeason20242025!$D$3:$D$1315,$A12,DataRegularSeason20242025!$H$3:$H$1315, $A12)</f>
        <v>17</v>
      </c>
      <c r="BO12">
        <f>COUNTIFS(DataRegularSeason20242025!$E$3:$E$1315,$A12,DataRegularSeason20242025!$H$3:$H$1315, $A12)</f>
        <v>18</v>
      </c>
      <c r="BP12">
        <f>BN12+BO12</f>
        <v>35</v>
      </c>
      <c r="BQ12">
        <f>F12-BN12</f>
        <v>8</v>
      </c>
      <c r="BR12">
        <f>H12-BO12</f>
        <v>6</v>
      </c>
      <c r="BS12">
        <f>BQ12+BR12</f>
        <v>14</v>
      </c>
      <c r="BV12">
        <v>2024</v>
      </c>
      <c r="BW12" t="str">
        <f>INDEX(Table2[AwayTeam], Table3[[#This Row],[Column2]])</f>
        <v>COL</v>
      </c>
      <c r="BX12">
        <f>LARGE((Table2[[#This Row],[AwayTeam]]=Table3[[#This Row],[Teams]]), 1)</f>
        <v>0</v>
      </c>
      <c r="CA12" t="s">
        <v>1471</v>
      </c>
      <c r="CB12">
        <f>$CB$3/($CB$10-$CB$9)</f>
        <v>5.7433628318584073</v>
      </c>
    </row>
    <row r="13" spans="1:95" x14ac:dyDescent="0.25">
      <c r="A13" t="s">
        <v>24</v>
      </c>
      <c r="B13" t="s">
        <v>97</v>
      </c>
      <c r="C13" t="s">
        <v>100</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0.95744680851063835</v>
      </c>
      <c r="F13">
        <f>COUNTIFS(DataRegularSeason20242025!$N$3:$N$1315,1,DataRegularSeason20242025!$D$3:$D$1315,$A13)</f>
        <v>23</v>
      </c>
      <c r="G13">
        <f>41-Table3[[#This Row],[GP_A]]</f>
        <v>18</v>
      </c>
      <c r="H13">
        <f>COUNTIFS(DataRegularSeason20242025!$E$3:$E$1315,$A13,DataRegularSeason20242025!$N$3:$N$1315,1)</f>
        <v>24</v>
      </c>
      <c r="I13">
        <f>41-Table3[[#This Row],[GP_H]]</f>
        <v>17</v>
      </c>
      <c r="J13">
        <f>F13+H13</f>
        <v>47</v>
      </c>
      <c r="K13">
        <f>82-Table3[[#This Row],[GP]]</f>
        <v>35</v>
      </c>
      <c r="L13">
        <f>COUNTIFS(DataRegularSeason20242025!$D$3:$D$1315,$A13, DataRegularSeason20242025!$L$3:$L$1315, $A13,DataRegularSeason20242025!$N$3:$N$1315,1)</f>
        <v>9</v>
      </c>
      <c r="M13">
        <f>COUNTIFS(DataRegularSeason20242025!$D$3:$D$1315,$A13, DataRegularSeason20242025!$L$3:$L$1315, $A13,DataRegularSeason20242025!$N$3:$N$1315,1,DataRegularSeason20242025!$M$3:$M$1315,"REG")</f>
        <v>6</v>
      </c>
      <c r="N13">
        <f>COUNTIFS(DataRegularSeason20242025!$D$3:$D$1315,$A13, DataRegularSeason20242025!$L$3:$L$1315, $A13,DataRegularSeason20242025!$N$3:$N$1315,1,DataRegularSeason20242025!$M$3:$M$1315,"OT")</f>
        <v>3</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10</v>
      </c>
      <c r="R13">
        <f>COUNTIFS(DataRegularSeason20242025!$D$3:$D$1315,$A13, DataRegularSeason20242025!$S$3:$S$1315, $A13,DataRegularSeason20242025!$M$3:$M$1315,"OT")</f>
        <v>3</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12</v>
      </c>
      <c r="V13">
        <f>COUNTIFS(DataRegularSeason20242025!$E$3:$E$1315,$A13, DataRegularSeason20242025!$L$3:$L$1315, $A13,DataRegularSeason20242025!$N$3:$N$1315,1,DataRegularSeason20242025!$M$3:$M$1315,"OT")</f>
        <v>0</v>
      </c>
      <c r="W13">
        <f>COUNTIFS(DataRegularSeason20242025!$E$3:$E$1315,$A13, DataRegularSeason20242025!$L$3:$L$1315, $A13,DataRegularSeason20242025!$N$3:$N$1315,1,DataRegularSeason20242025!$M$3:$M$1315,"SO")</f>
        <v>3</v>
      </c>
      <c r="X13">
        <f>H13-T13</f>
        <v>9</v>
      </c>
      <c r="Y13">
        <f>COUNTIFS(DataRegularSeason20242025!$E$3:$E$1315,$A13, DataRegularSeason20242025!$S$3:$S$1315, $A13,DataRegularSeason20242025!$M$3:$M$1315,"REG")</f>
        <v>6</v>
      </c>
      <c r="Z13">
        <f>COUNTIFS(DataRegularSeason20242025!$E$3:$E$1315,$A13, DataRegularSeason20242025!$S$3:$S$1315, $A13,DataRegularSeason20242025!$M$3:$M$1315,"OT")</f>
        <v>3</v>
      </c>
      <c r="AA13">
        <f>COUNTIFS(DataRegularSeason20242025!$E$3:$E$1315,$A13, DataRegularSeason20242025!$S$3:$S$1315, $A13,DataRegularSeason20242025!$M$3:$M$1315,"SO")</f>
        <v>0</v>
      </c>
      <c r="AB13">
        <f>Table3[[#This Row],[W_A]]+Table3[[#This Row],[W_H]]</f>
        <v>24</v>
      </c>
      <c r="AC13">
        <f>Table3[[#This Row],[L_A]]+Table3[[#This Row],[L_H]]</f>
        <v>23</v>
      </c>
      <c r="AD13">
        <f>Table3[[#This Row],[RW_A]]+Table3[[#This Row],[RW_H]]</f>
        <v>18</v>
      </c>
      <c r="AE13">
        <f>Table3[[#This Row],[RL_A]]+Table3[[#This Row],[RL_H]]</f>
        <v>16</v>
      </c>
      <c r="AF13">
        <f>Table3[[#This Row],[OTW_A]]+Table3[[#This Row],[OTW_H]]</f>
        <v>3</v>
      </c>
      <c r="AG13">
        <f>Table3[[#This Row],[OTL_A]]+Table3[[#This Row],[OTL_H]]</f>
        <v>6</v>
      </c>
      <c r="AH13">
        <f>Table3[[#This Row],[SOW_A]]+Table3[[#This Row],[SOW_H]]</f>
        <v>3</v>
      </c>
      <c r="AI13">
        <f>Table3[[#This Row],[SOL_A]]+Table3[[#This Row],[SOL_H]]</f>
        <v>1</v>
      </c>
      <c r="AJ13" s="20" t="str">
        <f>_xlfn.CONCAT(TEXT(Table3[[#This Row],[OTW]]+Table3[[#This Row],[SOW]], "0"), "-", TEXT(Table3[[#This Row],[OTL]]+Table3[[#This Row],[SOL]],"0"))</f>
        <v>6-7</v>
      </c>
      <c r="AK13">
        <f>(2*(Table3[[#This Row],[W_A]]+Table3[[#This Row],[W_H]]))+Table3[[#This Row],[OTL_A]]+Table3[[#This Row],[SOL_A]]+Table3[[#This Row],[OTL_H]]+Table3[[#This Row],[SOL_H]]</f>
        <v>55</v>
      </c>
      <c r="AL13">
        <f>(3*(Table3[[#This Row],[RW_A]]+Table3[[#This Row],[RW_H]]))+(2*(Table3[[#This Row],[OTW_A]]+Table3[[#This Row],[SOW_A]]+Table3[[#This Row],[OTW_H]]+Table3[[#This Row],[SOW_H]]))+Table3[[#This Row],[OTL_A]]+Table3[[#This Row],[SOL_A]]+Table3[[#This Row],[OTL_H]]+Table3[[#This Row],[SOL_H]]</f>
        <v>73</v>
      </c>
      <c r="AM13" s="15">
        <f>Table3[[#This Row],[PTS]]/(2*Table3[[#This Row],[GP]])</f>
        <v>0.58510638297872342</v>
      </c>
      <c r="AN13" s="15">
        <f>Table3[[#This Row],[PTS2]]/(3*Table3[[#This Row],[GP]])</f>
        <v>0.51773049645390068</v>
      </c>
      <c r="AO13">
        <f>(2*Table3[[#This Row],[GR]])+Table3[[#This Row],[PTS]]</f>
        <v>125</v>
      </c>
      <c r="AP13">
        <f>(3*Table3[[#This Row],[GR]])+Table3[[#This Row],[PTS2]]</f>
        <v>178</v>
      </c>
      <c r="AQ13">
        <f>Table3[[#This Row],[PTS]]+(2 * Table3[[#This Row],[GR]] * Table3[[#This Row],[PTS%]])</f>
        <v>95.957446808510639</v>
      </c>
      <c r="AR13">
        <f>Table3[[#This Row],[PTS2]]+(3 * Table3[[#This Row],[GR]] * Table3[[#This Row],[PTS%2]])</f>
        <v>127.36170212765957</v>
      </c>
      <c r="AS13" s="20" t="str">
        <f>_xlfn.CONCAT(TEXT(Table3[[#This Row],[W]], "0"), "-", TEXT(Table3[[#This Row],[RL]],"0"), "-", TEXT(Table3[[#This Row],[OTL]]+Table3[[#This Row],[SOL]], "0"))</f>
        <v>24-16-7</v>
      </c>
      <c r="AT13">
        <f>COUNTIFS(DataRegularSeason20242025!$D$3:$D$1315,Table3[[#This Row],[Teams]],DataRegularSeason20242025!$K$3:$K$1315,0)</f>
        <v>0</v>
      </c>
      <c r="AU13">
        <f>SUMIF(DataRegularSeason20242025!$D$3:$D$1315,$A13, DataRegularSeason20242025!$J$3:$J$1315)</f>
        <v>56</v>
      </c>
      <c r="AV13">
        <f>SUMIF(DataRegularSeason20242025!$D$3:$D$1315,$A13, DataRegularSeason20242025!$K$3:$K$1315)</f>
        <v>75</v>
      </c>
      <c r="AW13">
        <f>AU13-AV13</f>
        <v>-19</v>
      </c>
      <c r="AX13">
        <f>COUNTIFS(DataRegularSeason20242025!$E$3:$E$1315,Table3[[#This Row],[Teams]],DataRegularSeason20242025!$J$3:$J$1315,0)</f>
        <v>4</v>
      </c>
      <c r="AY13">
        <f>SUMIF(DataRegularSeason20242025!$E$3:$E$1315,$A13,DataRegularSeason20242025!$K$3:$K$1315)</f>
        <v>74</v>
      </c>
      <c r="AZ13">
        <f>SUMIF(DataRegularSeason20242025!$E$3:$E$1315,$A13,DataRegularSeason20242025!$J$3:$J$1315)</f>
        <v>63</v>
      </c>
      <c r="BA13">
        <f>AY13-AZ13</f>
        <v>11</v>
      </c>
      <c r="BB13">
        <f>AU13+AY13</f>
        <v>130</v>
      </c>
      <c r="BC13">
        <f>AV13+AZ13</f>
        <v>138</v>
      </c>
      <c r="BD13">
        <f>BB13-BC13</f>
        <v>-8</v>
      </c>
      <c r="BE13" s="17">
        <f>Table3[[#This Row],[GF]]/Table3[[#This Row],[GP]]</f>
        <v>2.7659574468085109</v>
      </c>
      <c r="BF13" s="17">
        <f>Table3[[#This Row],[GA]]/Table3[[#This Row],[GP]]</f>
        <v>2.9361702127659575</v>
      </c>
      <c r="BG13" s="17">
        <f>(Table3[[#This Row],[GF]]-Table3[[#This Row],[GA]])/Table3[[#This Row],[GP]]</f>
        <v>-0.1702127659574468</v>
      </c>
      <c r="BH13" s="49" t="str">
        <f>_xlfn.CONCAT(TEXT(Table3[[#This Row],[W_H]], "0"), "-", TEXT(Table3[[#This Row],[RL_H]],"0"), "-", TEXT(Table3[[#This Row],[OTL_H]]+Table3[[#This Row],[SOL_H]], "0"))</f>
        <v>15-6-3</v>
      </c>
      <c r="BI13" s="49" t="str">
        <f>_xlfn.CONCAT(TEXT(Table3[[#This Row],[W_A]], "0"), "-", TEXT(Table3[[#This Row],[RL_A]],"0"), "-", TEXT(Table3[[#This Row],[OTL_A]]+Table3[[#This Row],[SOL_A]], "0"))</f>
        <v>9-10-4</v>
      </c>
      <c r="BJ13" s="49">
        <f>((2*(Table3[[#This Row],[W_H]]))+Table3[[#This Row],[OTL_H]]+Table3[[#This Row],[SOL_H]])/(2*Table3[[#This Row],[GP_H]])</f>
        <v>0.6875</v>
      </c>
      <c r="BK13" s="49">
        <f>((2*(Table3[[#This Row],[W_A]]))+Table3[[#This Row],[OTL_A]]+Table3[[#This Row],[SOL_A]])/(2*Table3[[#This Row],[GP_A]])</f>
        <v>0.47826086956521741</v>
      </c>
      <c r="BL13" s="21">
        <f>(Table3[[#This Row],[W]]*$CG$3)+(Table3[[#This Row],[L]]*$CG$4)+(Table3[[#This Row],[GF]]*$CG$5)+(Table3[[#This Row],[GA]]*$CG$6)</f>
        <v>52.2</v>
      </c>
      <c r="BM13" s="21">
        <f>(82*(((Table3[[#This Row],[PTS%]]*$CG$3)+((1-Table3[[#This Row],[PTS%]])*$CG$4)+(Table3[[#This Row],[GF]]*$CG$5)+(Table3[[#This Row],[GA]]*$CG$6))/Table3[[#This Row],[GP]])) + (Table3[[#This Row],[W]]*$CG$3)+(Table3[[#This Row],[L]]*$CG$4)+(Table3[[#This Row],[GF]]*$CG$5)+(Table3[[#This Row],[GA]]*$CG$6)</f>
        <v>111.02544137618833</v>
      </c>
      <c r="BN13">
        <f>COUNTIFS(DataRegularSeason20242025!$D$3:$D$1315,$A13,DataRegularSeason20242025!$H$3:$H$1315, $A13)</f>
        <v>24</v>
      </c>
      <c r="BO13">
        <f>COUNTIFS(DataRegularSeason20242025!$E$3:$E$1315,$A13,DataRegularSeason20242025!$H$3:$H$1315, $A13)</f>
        <v>24</v>
      </c>
      <c r="BP13">
        <f>BN13+BO13</f>
        <v>48</v>
      </c>
      <c r="BQ13">
        <f>F13-BN13</f>
        <v>-1</v>
      </c>
      <c r="BR13">
        <f>H13-BO13</f>
        <v>0</v>
      </c>
      <c r="BS13">
        <f>BQ13+BR13</f>
        <v>-1</v>
      </c>
      <c r="BV13">
        <v>1989</v>
      </c>
      <c r="BW13" t="str">
        <f>INDEX(Table2[AwayTeam], Table3[[#This Row],[Column2]])</f>
        <v>MTL</v>
      </c>
      <c r="BX13">
        <f>LARGE((Table2[[#This Row],[AwayTeam]]=Table3[[#This Row],[Teams]]), 1)</f>
        <v>0</v>
      </c>
      <c r="CA13" t="s">
        <v>1478</v>
      </c>
      <c r="CB13">
        <f>(CB5/CB2)/2</f>
        <v>3.0146496815286623</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44</v>
      </c>
      <c r="E14" s="15">
        <f>Table3[[#This Row],[Watched]]/Table3[[#This Row],[GP]]</f>
        <v>0.88</v>
      </c>
      <c r="F14">
        <f>COUNTIFS(DataRegularSeason20242025!$N$3:$N$1315,1,DataRegularSeason20242025!$D$3:$D$1315,$A14)</f>
        <v>24</v>
      </c>
      <c r="G14">
        <f>41-Table3[[#This Row],[GP_A]]</f>
        <v>17</v>
      </c>
      <c r="H14">
        <f>COUNTIFS(DataRegularSeason20242025!$E$3:$E$1315,$A14,DataRegularSeason20242025!$N$3:$N$1315,1)</f>
        <v>26</v>
      </c>
      <c r="I14">
        <f>41-Table3[[#This Row],[GP_H]]</f>
        <v>15</v>
      </c>
      <c r="J14">
        <f>F14+H14</f>
        <v>50</v>
      </c>
      <c r="K14">
        <f>82-Table3[[#This Row],[GP]]</f>
        <v>32</v>
      </c>
      <c r="L14">
        <f>COUNTIFS(DataRegularSeason20242025!$D$3:$D$1315,$A14, DataRegularSeason20242025!$L$3:$L$1315, $A14,DataRegularSeason20242025!$N$3:$N$1315,1)</f>
        <v>14</v>
      </c>
      <c r="M14">
        <f>COUNTIFS(DataRegularSeason20242025!$D$3:$D$1315,$A14, DataRegularSeason20242025!$L$3:$L$1315, $A14,DataRegularSeason20242025!$N$3:$N$1315,1,DataRegularSeason20242025!$M$3:$M$1315,"REG")</f>
        <v>14</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10</v>
      </c>
      <c r="Q14">
        <f>COUNTIFS(DataRegularSeason20242025!$D$3:$D$1315,$A14, DataRegularSeason20242025!$S$3:$S$1315, $A14,DataRegularSeason20242025!$M$3:$M$1315,"REG")</f>
        <v>10</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14</v>
      </c>
      <c r="U14">
        <f>COUNTIFS(DataRegularSeason20242025!$E$3:$E$1315,$A14, DataRegularSeason20242025!$L$3:$L$1315, $A14,DataRegularSeason20242025!$N$3:$N$1315,1,DataRegularSeason20242025!$M$3:$M$1315,"REG")</f>
        <v>9</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28</v>
      </c>
      <c r="AC14">
        <f>Table3[[#This Row],[L_A]]+Table3[[#This Row],[L_H]]</f>
        <v>22</v>
      </c>
      <c r="AD14">
        <f>Table3[[#This Row],[RW_A]]+Table3[[#This Row],[RW_H]]</f>
        <v>23</v>
      </c>
      <c r="AE14">
        <f>Table3[[#This Row],[RL_A]]+Table3[[#This Row],[RL_H]]</f>
        <v>20</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58</v>
      </c>
      <c r="AL14">
        <f>(3*(Table3[[#This Row],[RW_A]]+Table3[[#This Row],[RW_H]]))+(2*(Table3[[#This Row],[OTW_A]]+Table3[[#This Row],[SOW_A]]+Table3[[#This Row],[OTW_H]]+Table3[[#This Row],[SOW_H]]))+Table3[[#This Row],[OTL_A]]+Table3[[#This Row],[SOL_A]]+Table3[[#This Row],[OTL_H]]+Table3[[#This Row],[SOL_H]]</f>
        <v>81</v>
      </c>
      <c r="AM14" s="15">
        <f>Table3[[#This Row],[PTS]]/(2*Table3[[#This Row],[GP]])</f>
        <v>0.57999999999999996</v>
      </c>
      <c r="AN14" s="15">
        <f>Table3[[#This Row],[PTS2]]/(3*Table3[[#This Row],[GP]])</f>
        <v>0.54</v>
      </c>
      <c r="AO14">
        <f>(2*Table3[[#This Row],[GR]])+Table3[[#This Row],[PTS]]</f>
        <v>122</v>
      </c>
      <c r="AP14">
        <f>(3*Table3[[#This Row],[GR]])+Table3[[#This Row],[PTS2]]</f>
        <v>177</v>
      </c>
      <c r="AQ14">
        <f>Table3[[#This Row],[PTS]]+(2 * Table3[[#This Row],[GR]] * Table3[[#This Row],[PTS%]])</f>
        <v>95.12</v>
      </c>
      <c r="AR14">
        <f>Table3[[#This Row],[PTS2]]+(3 * Table3[[#This Row],[GR]] * Table3[[#This Row],[PTS%2]])</f>
        <v>132.84</v>
      </c>
      <c r="AS14" s="20" t="str">
        <f>_xlfn.CONCAT(TEXT(Table3[[#This Row],[W]], "0"), "-", TEXT(Table3[[#This Row],[RL]],"0"), "-", TEXT(Table3[[#This Row],[OTL]]+Table3[[#This Row],[SOL]], "0"))</f>
        <v>28-20-2</v>
      </c>
      <c r="AT14">
        <f>COUNTIFS(DataRegularSeason20242025!$D$3:$D$1315,Table3[[#This Row],[Teams]],DataRegularSeason20242025!$K$3:$K$1315,0)</f>
        <v>1</v>
      </c>
      <c r="AU14">
        <f>SUMIF(DataRegularSeason20242025!$D$3:$D$1315,$A14, DataRegularSeason20242025!$J$3:$J$1315)</f>
        <v>76</v>
      </c>
      <c r="AV14">
        <f>SUMIF(DataRegularSeason20242025!$D$3:$D$1315,$A14, DataRegularSeason20242025!$K$3:$K$1315)</f>
        <v>68</v>
      </c>
      <c r="AW14">
        <f>AU14-AV14</f>
        <v>8</v>
      </c>
      <c r="AX14">
        <f>COUNTIFS(DataRegularSeason20242025!$E$3:$E$1315,Table3[[#This Row],[Teams]],DataRegularSeason20242025!$J$3:$J$1315,0)</f>
        <v>0</v>
      </c>
      <c r="AY14">
        <f>SUMIF(DataRegularSeason20242025!$E$3:$E$1315,$A14,DataRegularSeason20242025!$K$3:$K$1315)</f>
        <v>87</v>
      </c>
      <c r="AZ14">
        <f>SUMIF(DataRegularSeason20242025!$E$3:$E$1315,$A14,DataRegularSeason20242025!$J$3:$J$1315)</f>
        <v>88</v>
      </c>
      <c r="BA14">
        <f>AY14-AZ14</f>
        <v>-1</v>
      </c>
      <c r="BB14">
        <f>AU14+AY14</f>
        <v>163</v>
      </c>
      <c r="BC14">
        <f>AV14+AZ14</f>
        <v>156</v>
      </c>
      <c r="BD14">
        <f>BB14-BC14</f>
        <v>7</v>
      </c>
      <c r="BE14" s="17">
        <f>Table3[[#This Row],[GF]]/Table3[[#This Row],[GP]]</f>
        <v>3.26</v>
      </c>
      <c r="BF14" s="17">
        <f>Table3[[#This Row],[GA]]/Table3[[#This Row],[GP]]</f>
        <v>3.12</v>
      </c>
      <c r="BG14" s="17">
        <f>(Table3[[#This Row],[GF]]-Table3[[#This Row],[GA]])/Table3[[#This Row],[GP]]</f>
        <v>0.14000000000000001</v>
      </c>
      <c r="BH14" s="49" t="str">
        <f>_xlfn.CONCAT(TEXT(Table3[[#This Row],[W_H]], "0"), "-", TEXT(Table3[[#This Row],[RL_H]],"0"), "-", TEXT(Table3[[#This Row],[OTL_H]]+Table3[[#This Row],[SOL_H]], "0"))</f>
        <v>14-10-2</v>
      </c>
      <c r="BI14" s="49" t="str">
        <f>_xlfn.CONCAT(TEXT(Table3[[#This Row],[W_A]], "0"), "-", TEXT(Table3[[#This Row],[RL_A]],"0"), "-", TEXT(Table3[[#This Row],[OTL_A]]+Table3[[#This Row],[SOL_A]], "0"))</f>
        <v>14-10-0</v>
      </c>
      <c r="BJ14" s="49">
        <f>((2*(Table3[[#This Row],[W_H]]))+Table3[[#This Row],[OTL_H]]+Table3[[#This Row],[SOL_H]])/(2*Table3[[#This Row],[GP_H]])</f>
        <v>0.57692307692307687</v>
      </c>
      <c r="BK14" s="49">
        <f>((2*(Table3[[#This Row],[W_A]]))+Table3[[#This Row],[OTL_A]]+Table3[[#This Row],[SOL_A]])/(2*Table3[[#This Row],[GP_A]])</f>
        <v>0.58333333333333337</v>
      </c>
      <c r="BL14" s="21">
        <f>(Table3[[#This Row],[W]]*$CG$3)+(Table3[[#This Row],[L]]*$CG$4)+(Table3[[#This Row],[GF]]*$CG$5)+(Table3[[#This Row],[GA]]*$CG$6)</f>
        <v>60.65</v>
      </c>
      <c r="BM14" s="21">
        <f>(82*(((Table3[[#This Row],[PTS%]]*$CG$3)+((1-Table3[[#This Row],[PTS%]])*$CG$4)+(Table3[[#This Row],[GF]]*$CG$5)+(Table3[[#This Row],[GA]]*$CG$6))/Table3[[#This Row],[GP]])) + (Table3[[#This Row],[W]]*$CG$3)+(Table3[[#This Row],[L]]*$CG$4)+(Table3[[#This Row],[GF]]*$CG$5)+(Table3[[#This Row],[GA]]*$CG$6)</f>
        <v>127.01424</v>
      </c>
      <c r="BN14">
        <f>COUNTIFS(DataRegularSeason20242025!$D$3:$D$1315,$A14,DataRegularSeason20242025!$H$3:$H$1315, $A14)</f>
        <v>12</v>
      </c>
      <c r="BO14">
        <f>COUNTIFS(DataRegularSeason20242025!$E$3:$E$1315,$A14,DataRegularSeason20242025!$H$3:$H$1315, $A14)</f>
        <v>19</v>
      </c>
      <c r="BP14">
        <f>BN14+BO14</f>
        <v>31</v>
      </c>
      <c r="BQ14">
        <f>F14-BN14</f>
        <v>12</v>
      </c>
      <c r="BR14">
        <f>H14-BO14</f>
        <v>7</v>
      </c>
      <c r="BS14">
        <f>BQ14+BR14</f>
        <v>19</v>
      </c>
      <c r="BV14">
        <v>2022</v>
      </c>
      <c r="BW14" t="str">
        <f>INDEX(Table2[AwayTeam], Table3[[#This Row],[Column2]])</f>
        <v>LAK</v>
      </c>
      <c r="BX14">
        <f>LARGE((Table2[[#This Row],[AwayTeam]]=Table3[[#This Row],[Teams]]), 1)</f>
        <v>0</v>
      </c>
      <c r="CA14" t="s">
        <v>1799</v>
      </c>
      <c r="CB14">
        <f>CB7+CB8</f>
        <v>158</v>
      </c>
    </row>
    <row r="15" spans="1:95" ht="15.75" thickBot="1" x14ac:dyDescent="0.3">
      <c r="A15" t="s">
        <v>43</v>
      </c>
      <c r="B15" t="s">
        <v>98</v>
      </c>
      <c r="C15" t="s">
        <v>81</v>
      </c>
      <c r="D15">
        <f>COUNTIFS(DataRegularSeason20242025!$D$3:$D$1315,$A15,DataRegularSeason20242025!$R$3:$R$1315,1,DataRegularSeason20242025!$N$3:$N$1315,1) + COUNTIFS(DataRegularSeason20242025!$E$3:$E$1315,$A15,DataRegularSeason20242025!$R$3:$R$1315,1,DataRegularSeason20242025!$N$3:$N$1315,1)</f>
        <v>42</v>
      </c>
      <c r="E15" s="15">
        <f>Table3[[#This Row],[Watched]]/Table3[[#This Row],[GP]]</f>
        <v>0.875</v>
      </c>
      <c r="F15">
        <f>COUNTIFS(DataRegularSeason20242025!$N$3:$N$1315,1,DataRegularSeason20242025!$D$3:$D$1315,$A15)</f>
        <v>26</v>
      </c>
      <c r="G15">
        <f>41-Table3[[#This Row],[GP_A]]</f>
        <v>15</v>
      </c>
      <c r="H15">
        <f>COUNTIFS(DataRegularSeason20242025!$E$3:$E$1315,$A15,DataRegularSeason20242025!$N$3:$N$1315,1)</f>
        <v>22</v>
      </c>
      <c r="I15">
        <f>41-Table3[[#This Row],[GP_H]]</f>
        <v>19</v>
      </c>
      <c r="J15">
        <f>F15+H15</f>
        <v>48</v>
      </c>
      <c r="K15">
        <f>82-Table3[[#This Row],[GP]]</f>
        <v>34</v>
      </c>
      <c r="L15">
        <f>COUNTIFS(DataRegularSeason20242025!$D$3:$D$1315,$A15, DataRegularSeason20242025!$L$3:$L$1315, $A15,DataRegularSeason20242025!$N$3:$N$1315,1)</f>
        <v>11</v>
      </c>
      <c r="M15">
        <f>COUNTIFS(DataRegularSeason20242025!$D$3:$D$1315,$A15, DataRegularSeason20242025!$L$3:$L$1315, $A15,DataRegularSeason20242025!$N$3:$N$1315,1,DataRegularSeason20242025!$M$3:$M$1315,"REG")</f>
        <v>8</v>
      </c>
      <c r="N15">
        <f>COUNTIFS(DataRegularSeason20242025!$D$3:$D$1315,$A15, DataRegularSeason20242025!$L$3:$L$1315, $A15,DataRegularSeason20242025!$N$3:$N$1315,1,DataRegularSeason20242025!$M$3:$M$1315,"OT")</f>
        <v>3</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7</v>
      </c>
      <c r="Y15">
        <f>COUNTIFS(DataRegularSeason20242025!$E$3:$E$1315,$A15, DataRegularSeason20242025!$S$3:$S$1315, $A15,DataRegularSeason20242025!$M$3:$M$1315,"REG")</f>
        <v>6</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26</v>
      </c>
      <c r="AC15">
        <f>Table3[[#This Row],[L_A]]+Table3[[#This Row],[L_H]]</f>
        <v>22</v>
      </c>
      <c r="AD15">
        <f>Table3[[#This Row],[RW_A]]+Table3[[#This Row],[RW_H]]</f>
        <v>21</v>
      </c>
      <c r="AE15">
        <f>Table3[[#This Row],[RL_A]]+Table3[[#This Row],[RL_H]]</f>
        <v>19</v>
      </c>
      <c r="AF15">
        <f>Table3[[#This Row],[OTW_A]]+Table3[[#This Row],[OTW_H]]</f>
        <v>4</v>
      </c>
      <c r="AG15">
        <f>Table3[[#This Row],[OTL_A]]+Table3[[#This Row],[OTL_H]]</f>
        <v>2</v>
      </c>
      <c r="AH15">
        <f>Table3[[#This Row],[SOW_A]]+Table3[[#This Row],[SOW_H]]</f>
        <v>1</v>
      </c>
      <c r="AI15">
        <f>Table3[[#This Row],[SOL_A]]+Table3[[#This Row],[SOL_H]]</f>
        <v>1</v>
      </c>
      <c r="AJ15" s="20" t="str">
        <f>_xlfn.CONCAT(TEXT(Table3[[#This Row],[OTW]]+Table3[[#This Row],[SOW]], "0"), "-", TEXT(Table3[[#This Row],[OTL]]+Table3[[#This Row],[SOL]],"0"))</f>
        <v>5-3</v>
      </c>
      <c r="AK15">
        <f>(2*(Table3[[#This Row],[W_A]]+Table3[[#This Row],[W_H]]))+Table3[[#This Row],[OTL_A]]+Table3[[#This Row],[SOL_A]]+Table3[[#This Row],[OTL_H]]+Table3[[#This Row],[SOL_H]]</f>
        <v>55</v>
      </c>
      <c r="AL15">
        <f>(3*(Table3[[#This Row],[RW_A]]+Table3[[#This Row],[RW_H]]))+(2*(Table3[[#This Row],[OTW_A]]+Table3[[#This Row],[SOW_A]]+Table3[[#This Row],[OTW_H]]+Table3[[#This Row],[SOW_H]]))+Table3[[#This Row],[OTL_A]]+Table3[[#This Row],[SOL_A]]+Table3[[#This Row],[OTL_H]]+Table3[[#This Row],[SOL_H]]</f>
        <v>76</v>
      </c>
      <c r="AM15" s="15">
        <f>Table3[[#This Row],[PTS]]/(2*Table3[[#This Row],[GP]])</f>
        <v>0.57291666666666663</v>
      </c>
      <c r="AN15" s="15">
        <f>Table3[[#This Row],[PTS2]]/(3*Table3[[#This Row],[GP]])</f>
        <v>0.52777777777777779</v>
      </c>
      <c r="AO15">
        <f>(2*Table3[[#This Row],[GR]])+Table3[[#This Row],[PTS]]</f>
        <v>123</v>
      </c>
      <c r="AP15">
        <f>(3*Table3[[#This Row],[GR]])+Table3[[#This Row],[PTS2]]</f>
        <v>178</v>
      </c>
      <c r="AQ15">
        <f>Table3[[#This Row],[PTS]]+(2 * Table3[[#This Row],[GR]] * Table3[[#This Row],[PTS%]])</f>
        <v>93.958333333333329</v>
      </c>
      <c r="AR15">
        <f>Table3[[#This Row],[PTS2]]+(3 * Table3[[#This Row],[GR]] * Table3[[#This Row],[PTS%2]])</f>
        <v>129.83333333333334</v>
      </c>
      <c r="AS15" s="20" t="str">
        <f>_xlfn.CONCAT(TEXT(Table3[[#This Row],[W]], "0"), "-", TEXT(Table3[[#This Row],[RL]],"0"), "-", TEXT(Table3[[#This Row],[OTL]]+Table3[[#This Row],[SOL]], "0"))</f>
        <v>26-19-3</v>
      </c>
      <c r="AT15">
        <f>COUNTIFS(DataRegularSeason20242025!$D$3:$D$1315,Table3[[#This Row],[Teams]],DataRegularSeason20242025!$K$3:$K$1315,0)</f>
        <v>1</v>
      </c>
      <c r="AU15">
        <f>SUMIF(DataRegularSeason20242025!$D$3:$D$1315,$A15, DataRegularSeason20242025!$J$3:$J$1315)</f>
        <v>87</v>
      </c>
      <c r="AV15">
        <f>SUMIF(DataRegularSeason20242025!$D$3:$D$1315,$A15, DataRegularSeason20242025!$K$3:$K$1315)</f>
        <v>84</v>
      </c>
      <c r="AW15">
        <f>AU15-AV15</f>
        <v>3</v>
      </c>
      <c r="AX15">
        <f>COUNTIFS(DataRegularSeason20242025!$E$3:$E$1315,Table3[[#This Row],[Teams]],DataRegularSeason20242025!$J$3:$J$1315,0)</f>
        <v>2</v>
      </c>
      <c r="AY15">
        <f>SUMIF(DataRegularSeason20242025!$E$3:$E$1315,$A15,DataRegularSeason20242025!$K$3:$K$1315)</f>
        <v>84</v>
      </c>
      <c r="AZ15">
        <f>SUMIF(DataRegularSeason20242025!$E$3:$E$1315,$A15,DataRegularSeason20242025!$J$3:$J$1315)</f>
        <v>52</v>
      </c>
      <c r="BA15">
        <f>AY15-AZ15</f>
        <v>32</v>
      </c>
      <c r="BB15">
        <f>AU15+AY15</f>
        <v>171</v>
      </c>
      <c r="BC15">
        <f>AV15+AZ15</f>
        <v>136</v>
      </c>
      <c r="BD15">
        <f>BB15-BC15</f>
        <v>35</v>
      </c>
      <c r="BE15" s="17">
        <f>Table3[[#This Row],[GF]]/Table3[[#This Row],[GP]]</f>
        <v>3.5625</v>
      </c>
      <c r="BF15" s="17">
        <f>Table3[[#This Row],[GA]]/Table3[[#This Row],[GP]]</f>
        <v>2.8333333333333335</v>
      </c>
      <c r="BG15" s="17">
        <f>(Table3[[#This Row],[GF]]-Table3[[#This Row],[GA]])/Table3[[#This Row],[GP]]</f>
        <v>0.72916666666666663</v>
      </c>
      <c r="BH15" s="49" t="str">
        <f>_xlfn.CONCAT(TEXT(Table3[[#This Row],[W_H]], "0"), "-", TEXT(Table3[[#This Row],[RL_H]],"0"), "-", TEXT(Table3[[#This Row],[OTL_H]]+Table3[[#This Row],[SOL_H]], "0"))</f>
        <v>15-6-1</v>
      </c>
      <c r="BI15" s="49" t="str">
        <f>_xlfn.CONCAT(TEXT(Table3[[#This Row],[W_A]], "0"), "-", TEXT(Table3[[#This Row],[RL_A]],"0"), "-", TEXT(Table3[[#This Row],[OTL_A]]+Table3[[#This Row],[SOL_A]], "0"))</f>
        <v>11-13-2</v>
      </c>
      <c r="BJ15" s="49">
        <f>((2*(Table3[[#This Row],[W_H]]))+Table3[[#This Row],[OTL_H]]+Table3[[#This Row],[SOL_H]])/(2*Table3[[#This Row],[GP_H]])</f>
        <v>0.70454545454545459</v>
      </c>
      <c r="BK15" s="49">
        <f>((2*(Table3[[#This Row],[W_A]]))+Table3[[#This Row],[OTL_A]]+Table3[[#This Row],[SOL_A]])/(2*Table3[[#This Row],[GP_A]])</f>
        <v>0.46153846153846156</v>
      </c>
      <c r="BL15" s="21">
        <f>(Table3[[#This Row],[W]]*$CG$3)+(Table3[[#This Row],[L]]*$CG$4)+(Table3[[#This Row],[GF]]*$CG$5)+(Table3[[#This Row],[GA]]*$CG$6)</f>
        <v>58.85</v>
      </c>
      <c r="BM15" s="21">
        <f>(82*(((Table3[[#This Row],[PTS%]]*$CG$3)+((1-Table3[[#This Row],[PTS%]])*$CG$4)+(Table3[[#This Row],[GF]]*$CG$5)+(Table3[[#This Row],[GA]]*$CG$6))/Table3[[#This Row],[GP]])) + (Table3[[#This Row],[W]]*$CG$3)+(Table3[[#This Row],[L]]*$CG$4)+(Table3[[#This Row],[GF]]*$CG$5)+(Table3[[#This Row],[GA]]*$CG$6)</f>
        <v>126.6103298611111</v>
      </c>
      <c r="BN15">
        <f>COUNTIFS(DataRegularSeason20242025!$D$3:$D$1315,$A15,DataRegularSeason20242025!$H$3:$H$1315, $A15)</f>
        <v>13</v>
      </c>
      <c r="BO15">
        <f>COUNTIFS(DataRegularSeason20242025!$E$3:$E$1315,$A15,DataRegularSeason20242025!$H$3:$H$1315, $A15)</f>
        <v>12</v>
      </c>
      <c r="BP15">
        <f>BN15+BO15</f>
        <v>25</v>
      </c>
      <c r="BQ15">
        <f>F15-BN15</f>
        <v>13</v>
      </c>
      <c r="BR15">
        <f>H15-BO15</f>
        <v>10</v>
      </c>
      <c r="BS15">
        <f>BQ15+BR15</f>
        <v>23</v>
      </c>
      <c r="BV15">
        <v>2021</v>
      </c>
      <c r="BW15" t="str">
        <f>INDEX(Table2[AwayTeam], Table3[[#This Row],[Column2]])</f>
        <v>FLA</v>
      </c>
      <c r="BX15">
        <f>LARGE((Table2[[#This Row],[AwayTeam]]=Table3[[#This Row],[Teams]]), 1)</f>
        <v>0</v>
      </c>
      <c r="CA15" t="s">
        <v>1800</v>
      </c>
      <c r="CB15">
        <f>CB14/CB2</f>
        <v>0.20127388535031848</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14</v>
      </c>
      <c r="E16" s="15">
        <f>Table3[[#This Row],[Watched]]/Table3[[#This Row],[GP]]</f>
        <v>0.2857142857142857</v>
      </c>
      <c r="F16">
        <f>COUNTIFS(DataRegularSeason20242025!$N$3:$N$1315,1,DataRegularSeason20242025!$D$3:$D$1315,$A16)</f>
        <v>27</v>
      </c>
      <c r="G16">
        <f>41-Table3[[#This Row],[GP_A]]</f>
        <v>14</v>
      </c>
      <c r="H16">
        <f>COUNTIFS(DataRegularSeason20242025!$E$3:$E$1315,$A16,DataRegularSeason20242025!$N$3:$N$1315,1)</f>
        <v>22</v>
      </c>
      <c r="I16">
        <f>41-Table3[[#This Row],[GP_H]]</f>
        <v>19</v>
      </c>
      <c r="J16">
        <f>F16+H16</f>
        <v>49</v>
      </c>
      <c r="K16">
        <f>82-Table3[[#This Row],[GP]]</f>
        <v>33</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13</v>
      </c>
      <c r="U16">
        <f>COUNTIFS(DataRegularSeason20242025!$E$3:$E$1315,$A16, DataRegularSeason20242025!$L$3:$L$1315, $A16,DataRegularSeason20242025!$N$3:$N$1315,1,DataRegularSeason20242025!$M$3:$M$1315,"REG")</f>
        <v>10</v>
      </c>
      <c r="V16">
        <f>COUNTIFS(DataRegularSeason20242025!$E$3:$E$1315,$A16, DataRegularSeason20242025!$L$3:$L$1315, $A16,DataRegularSeason20242025!$N$3:$N$1315,1,DataRegularSeason20242025!$M$3:$M$1315,"OT")</f>
        <v>2</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25</v>
      </c>
      <c r="AC16">
        <f>Table3[[#This Row],[L_A]]+Table3[[#This Row],[L_H]]</f>
        <v>24</v>
      </c>
      <c r="AD16">
        <f>Table3[[#This Row],[RW_A]]+Table3[[#This Row],[RW_H]]</f>
        <v>19</v>
      </c>
      <c r="AE16">
        <f>Table3[[#This Row],[RL_A]]+Table3[[#This Row],[RL_H]]</f>
        <v>20</v>
      </c>
      <c r="AF16">
        <f>Table3[[#This Row],[OTW_A]]+Table3[[#This Row],[OTW_H]]</f>
        <v>5</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6-4</v>
      </c>
      <c r="AK16">
        <f>(2*(Table3[[#This Row],[W_A]]+Table3[[#This Row],[W_H]]))+Table3[[#This Row],[OTL_A]]+Table3[[#This Row],[SOL_A]]+Table3[[#This Row],[OTL_H]]+Table3[[#This Row],[SOL_H]]</f>
        <v>54</v>
      </c>
      <c r="AL16">
        <f>(3*(Table3[[#This Row],[RW_A]]+Table3[[#This Row],[RW_H]]))+(2*(Table3[[#This Row],[OTW_A]]+Table3[[#This Row],[SOW_A]]+Table3[[#This Row],[OTW_H]]+Table3[[#This Row],[SOW_H]]))+Table3[[#This Row],[OTL_A]]+Table3[[#This Row],[SOL_A]]+Table3[[#This Row],[OTL_H]]+Table3[[#This Row],[SOL_H]]</f>
        <v>73</v>
      </c>
      <c r="AM16" s="15">
        <f>Table3[[#This Row],[PTS]]/(2*Table3[[#This Row],[GP]])</f>
        <v>0.55102040816326525</v>
      </c>
      <c r="AN16" s="15">
        <f>Table3[[#This Row],[PTS2]]/(3*Table3[[#This Row],[GP]])</f>
        <v>0.49659863945578231</v>
      </c>
      <c r="AO16">
        <f>(2*Table3[[#This Row],[GR]])+Table3[[#This Row],[PTS]]</f>
        <v>120</v>
      </c>
      <c r="AP16">
        <f>(3*Table3[[#This Row],[GR]])+Table3[[#This Row],[PTS2]]</f>
        <v>172</v>
      </c>
      <c r="AQ16">
        <f>Table3[[#This Row],[PTS]]+(2 * Table3[[#This Row],[GR]] * Table3[[#This Row],[PTS%]])</f>
        <v>90.367346938775512</v>
      </c>
      <c r="AR16">
        <f>Table3[[#This Row],[PTS2]]+(3 * Table3[[#This Row],[GR]] * Table3[[#This Row],[PTS%2]])</f>
        <v>122.16326530612244</v>
      </c>
      <c r="AS16" s="20" t="str">
        <f>_xlfn.CONCAT(TEXT(Table3[[#This Row],[W]], "0"), "-", TEXT(Table3[[#This Row],[RL]],"0"), "-", TEXT(Table3[[#This Row],[OTL]]+Table3[[#This Row],[SOL]], "0"))</f>
        <v>25-20-4</v>
      </c>
      <c r="AT16">
        <f>COUNTIFS(DataRegularSeason20242025!$D$3:$D$1315,Table3[[#This Row],[Teams]],DataRegularSeason20242025!$K$3:$K$1315,0)</f>
        <v>6</v>
      </c>
      <c r="AU16">
        <f>SUMIF(DataRegularSeason20242025!$D$3:$D$1315,$A16, DataRegularSeason20242025!$J$3:$J$1315)</f>
        <v>63</v>
      </c>
      <c r="AV16">
        <f>SUMIF(DataRegularSeason20242025!$D$3:$D$1315,$A16, DataRegularSeason20242025!$K$3:$K$1315)</f>
        <v>73</v>
      </c>
      <c r="AW16">
        <f>AU16-AV16</f>
        <v>-10</v>
      </c>
      <c r="AX16">
        <f>COUNTIFS(DataRegularSeason20242025!$E$3:$E$1315,Table3[[#This Row],[Teams]],DataRegularSeason20242025!$J$3:$J$1315,0)</f>
        <v>1</v>
      </c>
      <c r="AY16">
        <f>SUMIF(DataRegularSeason20242025!$E$3:$E$1315,$A16,DataRegularSeason20242025!$K$3:$K$1315)</f>
        <v>71</v>
      </c>
      <c r="AZ16">
        <f>SUMIF(DataRegularSeason20242025!$E$3:$E$1315,$A16,DataRegularSeason20242025!$J$3:$J$1315)</f>
        <v>62</v>
      </c>
      <c r="BA16">
        <f>AY16-AZ16</f>
        <v>9</v>
      </c>
      <c r="BB16">
        <f>AU16+AY16</f>
        <v>134</v>
      </c>
      <c r="BC16">
        <f>AV16+AZ16</f>
        <v>135</v>
      </c>
      <c r="BD16">
        <f>BB16-BC16</f>
        <v>-1</v>
      </c>
      <c r="BE16" s="17">
        <f>Table3[[#This Row],[GF]]/Table3[[#This Row],[GP]]</f>
        <v>2.7346938775510203</v>
      </c>
      <c r="BF16" s="17">
        <f>Table3[[#This Row],[GA]]/Table3[[#This Row],[GP]]</f>
        <v>2.7551020408163267</v>
      </c>
      <c r="BG16" s="17">
        <f>(Table3[[#This Row],[GF]]-Table3[[#This Row],[GA]])/Table3[[#This Row],[GP]]</f>
        <v>-2.0408163265306121E-2</v>
      </c>
      <c r="BH16" s="49" t="str">
        <f>_xlfn.CONCAT(TEXT(Table3[[#This Row],[W_H]], "0"), "-", TEXT(Table3[[#This Row],[RL_H]],"0"), "-", TEXT(Table3[[#This Row],[OTL_H]]+Table3[[#This Row],[SOL_H]], "0"))</f>
        <v>13-7-2</v>
      </c>
      <c r="BI16" s="49" t="str">
        <f>_xlfn.CONCAT(TEXT(Table3[[#This Row],[W_A]], "0"), "-", TEXT(Table3[[#This Row],[RL_A]],"0"), "-", TEXT(Table3[[#This Row],[OTL_A]]+Table3[[#This Row],[SOL_A]], "0"))</f>
        <v>12-13-2</v>
      </c>
      <c r="BJ16" s="49">
        <f>((2*(Table3[[#This Row],[W_H]]))+Table3[[#This Row],[OTL_H]]+Table3[[#This Row],[SOL_H]])/(2*Table3[[#This Row],[GP_H]])</f>
        <v>0.63636363636363635</v>
      </c>
      <c r="BK16" s="49">
        <f>((2*(Table3[[#This Row],[W_A]]))+Table3[[#This Row],[OTL_A]]+Table3[[#This Row],[SOL_A]])/(2*Table3[[#This Row],[GP_A]])</f>
        <v>0.48148148148148145</v>
      </c>
      <c r="BL16" s="21">
        <f>(Table3[[#This Row],[W]]*$CG$3)+(Table3[[#This Row],[L]]*$CG$4)+(Table3[[#This Row],[GF]]*$CG$5)+(Table3[[#This Row],[GA]]*$CG$6)</f>
        <v>53.3</v>
      </c>
      <c r="BM16" s="21">
        <f>(82*(((Table3[[#This Row],[PTS%]]*$CG$3)+((1-Table3[[#This Row],[PTS%]])*$CG$4)+(Table3[[#This Row],[GF]]*$CG$5)+(Table3[[#This Row],[GA]]*$CG$6))/Table3[[#This Row],[GP]])) + (Table3[[#This Row],[W]]*$CG$3)+(Table3[[#This Row],[L]]*$CG$4)+(Table3[[#This Row],[GF]]*$CG$5)+(Table3[[#This Row],[GA]]*$CG$6)</f>
        <v>110.21503540191587</v>
      </c>
      <c r="BN16">
        <f>COUNTIFS(DataRegularSeason20242025!$D$3:$D$1315,$A16,DataRegularSeason20242025!$H$3:$H$1315, $A16)</f>
        <v>10</v>
      </c>
      <c r="BO16">
        <f>COUNTIFS(DataRegularSeason20242025!$E$3:$E$1315,$A16,DataRegularSeason20242025!$H$3:$H$1315, $A16)</f>
        <v>12</v>
      </c>
      <c r="BP16">
        <f>BN16+BO16</f>
        <v>22</v>
      </c>
      <c r="BQ16">
        <f>F16-BN16</f>
        <v>17</v>
      </c>
      <c r="BR16">
        <f>H16-BO16</f>
        <v>10</v>
      </c>
      <c r="BS16">
        <f>BQ16+BR16</f>
        <v>27</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36</v>
      </c>
      <c r="B17" t="s">
        <v>98</v>
      </c>
      <c r="C17" t="s">
        <v>99</v>
      </c>
      <c r="D17">
        <f>COUNTIFS(DataRegularSeason20242025!$D$3:$D$1315,$A17,DataRegularSeason20242025!$R$3:$R$1315,1,DataRegularSeason20242025!$N$3:$N$1315,1) + COUNTIFS(DataRegularSeason20242025!$E$3:$E$1315,$A17,DataRegularSeason20242025!$R$3:$R$1315,1,DataRegularSeason20242025!$N$3:$N$1315,1)</f>
        <v>41</v>
      </c>
      <c r="E17" s="15">
        <f>Table3[[#This Row],[Watched]]/Table3[[#This Row],[GP]]</f>
        <v>0.82</v>
      </c>
      <c r="F17">
        <f>COUNTIFS(DataRegularSeason20242025!$N$3:$N$1315,1,DataRegularSeason20242025!$D$3:$D$1315,$A17)</f>
        <v>25</v>
      </c>
      <c r="G17">
        <f>41-Table3[[#This Row],[GP_A]]</f>
        <v>16</v>
      </c>
      <c r="H17">
        <f>COUNTIFS(DataRegularSeason20242025!$E$3:$E$1315,$A17,DataRegularSeason20242025!$N$3:$N$1315,1)</f>
        <v>25</v>
      </c>
      <c r="I17">
        <f>41-Table3[[#This Row],[GP_H]]</f>
        <v>16</v>
      </c>
      <c r="J17">
        <f>F17+H17</f>
        <v>50</v>
      </c>
      <c r="K17">
        <f>82-Table3[[#This Row],[GP]]</f>
        <v>32</v>
      </c>
      <c r="L17">
        <f>COUNTIFS(DataRegularSeason20242025!$D$3:$D$1315,$A17, DataRegularSeason20242025!$L$3:$L$1315, $A17,DataRegularSeason20242025!$N$3:$N$1315,1)</f>
        <v>7</v>
      </c>
      <c r="M17">
        <f>COUNTIFS(DataRegularSeason20242025!$D$3:$D$1315,$A17, DataRegularSeason20242025!$L$3:$L$1315, $A17,DataRegularSeason20242025!$N$3:$N$1315,1,DataRegularSeason20242025!$M$3:$M$1315,"REG")</f>
        <v>6</v>
      </c>
      <c r="N17">
        <f>COUNTIFS(DataRegularSeason20242025!$D$3:$D$1315,$A17, DataRegularSeason20242025!$L$3:$L$1315, $A17,DataRegularSeason20242025!$N$3:$N$1315,1,DataRegularSeason20242025!$M$3:$M$1315,"OT")</f>
        <v>0</v>
      </c>
      <c r="O17">
        <f>COUNTIFS(DataRegularSeason20242025!$D$3:$D$1315,$A17, DataRegularSeason20242025!$L$3:$L$1315, $A17,DataRegularSeason20242025!$N$3:$N$1315,1,DataRegularSeason20242025!$M$3:$M$1315,"SO")</f>
        <v>1</v>
      </c>
      <c r="P17">
        <f>F17-L17</f>
        <v>18</v>
      </c>
      <c r="Q17">
        <f>COUNTIFS(DataRegularSeason20242025!$D$3:$D$1315,$A17, DataRegularSeason20242025!$S$3:$S$1315, $A17,DataRegularSeason20242025!$M$3:$M$1315,"REG")</f>
        <v>14</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8</v>
      </c>
      <c r="Y17">
        <f>COUNTIFS(DataRegularSeason20242025!$E$3:$E$1315,$A17, DataRegularSeason20242025!$S$3:$S$1315, $A17,DataRegularSeason20242025!$M$3:$M$1315,"REG")</f>
        <v>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24</v>
      </c>
      <c r="AC17">
        <f>Table3[[#This Row],[L_A]]+Table3[[#This Row],[L_H]]</f>
        <v>26</v>
      </c>
      <c r="AD17">
        <f>Table3[[#This Row],[RW_A]]+Table3[[#This Row],[RW_H]]</f>
        <v>18</v>
      </c>
      <c r="AE17">
        <f>Table3[[#This Row],[RL_A]]+Table3[[#This Row],[RL_H]]</f>
        <v>19</v>
      </c>
      <c r="AF17">
        <f>Table3[[#This Row],[OTW_A]]+Table3[[#This Row],[OTW_H]]</f>
        <v>2</v>
      </c>
      <c r="AG17">
        <f>Table3[[#This Row],[OTL_A]]+Table3[[#This Row],[OTL_H]]</f>
        <v>6</v>
      </c>
      <c r="AH17">
        <f>Table3[[#This Row],[SOW_A]]+Table3[[#This Row],[SOW_H]]</f>
        <v>4</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55</v>
      </c>
      <c r="AL17">
        <f>(3*(Table3[[#This Row],[RW_A]]+Table3[[#This Row],[RW_H]]))+(2*(Table3[[#This Row],[OTW_A]]+Table3[[#This Row],[SOW_A]]+Table3[[#This Row],[OTW_H]]+Table3[[#This Row],[SOW_H]]))+Table3[[#This Row],[OTL_A]]+Table3[[#This Row],[SOL_A]]+Table3[[#This Row],[OTL_H]]+Table3[[#This Row],[SOL_H]]</f>
        <v>73</v>
      </c>
      <c r="AM17" s="15">
        <f>Table3[[#This Row],[PTS]]/(2*Table3[[#This Row],[GP]])</f>
        <v>0.55000000000000004</v>
      </c>
      <c r="AN17" s="15">
        <f>Table3[[#This Row],[PTS2]]/(3*Table3[[#This Row],[GP]])</f>
        <v>0.48666666666666669</v>
      </c>
      <c r="AO17">
        <f>(2*Table3[[#This Row],[GR]])+Table3[[#This Row],[PTS]]</f>
        <v>119</v>
      </c>
      <c r="AP17">
        <f>(3*Table3[[#This Row],[GR]])+Table3[[#This Row],[PTS2]]</f>
        <v>169</v>
      </c>
      <c r="AQ17">
        <f>Table3[[#This Row],[PTS]]+(2 * Table3[[#This Row],[GR]] * Table3[[#This Row],[PTS%]])</f>
        <v>90.2</v>
      </c>
      <c r="AR17">
        <f>Table3[[#This Row],[PTS2]]+(3 * Table3[[#This Row],[GR]] * Table3[[#This Row],[PTS%2]])</f>
        <v>119.72</v>
      </c>
      <c r="AS17" s="20" t="str">
        <f>_xlfn.CONCAT(TEXT(Table3[[#This Row],[W]], "0"), "-", TEXT(Table3[[#This Row],[RL]],"0"), "-", TEXT(Table3[[#This Row],[OTL]]+Table3[[#This Row],[SOL]], "0"))</f>
        <v>24-19-7</v>
      </c>
      <c r="AT17">
        <f>COUNTIFS(DataRegularSeason20242025!$D$3:$D$1315,Table3[[#This Row],[Teams]],DataRegularSeason20242025!$K$3:$K$1315,0)</f>
        <v>0</v>
      </c>
      <c r="AU17">
        <f>SUMIF(DataRegularSeason20242025!$D$3:$D$1315,$A17, DataRegularSeason20242025!$J$3:$J$1315)</f>
        <v>65</v>
      </c>
      <c r="AV17">
        <f>SUMIF(DataRegularSeason20242025!$D$3:$D$1315,$A17, DataRegularSeason20242025!$K$3:$K$1315)</f>
        <v>92</v>
      </c>
      <c r="AW17">
        <f>AU17-AV17</f>
        <v>-27</v>
      </c>
      <c r="AX17">
        <f>COUNTIFS(DataRegularSeason20242025!$E$3:$E$1315,Table3[[#This Row],[Teams]],DataRegularSeason20242025!$J$3:$J$1315,0)</f>
        <v>1</v>
      </c>
      <c r="AY17">
        <f>SUMIF(DataRegularSeason20242025!$E$3:$E$1315,$A17,DataRegularSeason20242025!$K$3:$K$1315)</f>
        <v>104</v>
      </c>
      <c r="AZ17">
        <f>SUMIF(DataRegularSeason20242025!$E$3:$E$1315,$A17,DataRegularSeason20242025!$J$3:$J$1315)</f>
        <v>76</v>
      </c>
      <c r="BA17">
        <f>AY17-AZ17</f>
        <v>28</v>
      </c>
      <c r="BB17">
        <f>AU17+AY17</f>
        <v>169</v>
      </c>
      <c r="BC17">
        <f>AV17+AZ17</f>
        <v>168</v>
      </c>
      <c r="BD17">
        <f>BB17-BC17</f>
        <v>1</v>
      </c>
      <c r="BE17" s="17">
        <f>Table3[[#This Row],[GF]]/Table3[[#This Row],[GP]]</f>
        <v>3.38</v>
      </c>
      <c r="BF17" s="17">
        <f>Table3[[#This Row],[GA]]/Table3[[#This Row],[GP]]</f>
        <v>3.36</v>
      </c>
      <c r="BG17" s="17">
        <f>(Table3[[#This Row],[GF]]-Table3[[#This Row],[GA]])/Table3[[#This Row],[GP]]</f>
        <v>0.02</v>
      </c>
      <c r="BH17" s="49" t="str">
        <f>_xlfn.CONCAT(TEXT(Table3[[#This Row],[W_H]], "0"), "-", TEXT(Table3[[#This Row],[RL_H]],"0"), "-", TEXT(Table3[[#This Row],[OTL_H]]+Table3[[#This Row],[SOL_H]], "0"))</f>
        <v>17-5-3</v>
      </c>
      <c r="BI17" s="49" t="str">
        <f>_xlfn.CONCAT(TEXT(Table3[[#This Row],[W_A]], "0"), "-", TEXT(Table3[[#This Row],[RL_A]],"0"), "-", TEXT(Table3[[#This Row],[OTL_A]]+Table3[[#This Row],[SOL_A]], "0"))</f>
        <v>7-14-4</v>
      </c>
      <c r="BJ17" s="49">
        <f>((2*(Table3[[#This Row],[W_H]]))+Table3[[#This Row],[OTL_H]]+Table3[[#This Row],[SOL_H]])/(2*Table3[[#This Row],[GP_H]])</f>
        <v>0.74</v>
      </c>
      <c r="BK17" s="49">
        <f>((2*(Table3[[#This Row],[W_A]]))+Table3[[#This Row],[OTL_A]]+Table3[[#This Row],[SOL_A]])/(2*Table3[[#This Row],[GP_A]])</f>
        <v>0.36</v>
      </c>
      <c r="BL17" s="21">
        <f>(Table3[[#This Row],[W]]*$CG$3)+(Table3[[#This Row],[L]]*$CG$4)+(Table3[[#This Row],[GF]]*$CG$5)+(Table3[[#This Row],[GA]]*$CG$6)</f>
        <v>61.95</v>
      </c>
      <c r="BM17" s="21">
        <f>(82*(((Table3[[#This Row],[PTS%]]*$CG$3)+((1-Table3[[#This Row],[PTS%]])*$CG$4)+(Table3[[#This Row],[GF]]*$CG$5)+(Table3[[#This Row],[GA]]*$CG$6))/Table3[[#This Row],[GP]])) + (Table3[[#This Row],[W]]*$CG$3)+(Table3[[#This Row],[L]]*$CG$4)+(Table3[[#This Row],[GF]]*$CG$5)+(Table3[[#This Row],[GA]]*$CG$6)</f>
        <v>131.7484</v>
      </c>
      <c r="BN17">
        <f>COUNTIFS(DataRegularSeason20242025!$D$3:$D$1315,$A17,DataRegularSeason20242025!$H$3:$H$1315, $A17)</f>
        <v>8</v>
      </c>
      <c r="BO17">
        <f>COUNTIFS(DataRegularSeason20242025!$E$3:$E$1315,$A17,DataRegularSeason20242025!$H$3:$H$1315, $A17)</f>
        <v>14</v>
      </c>
      <c r="BP17">
        <f>BN17+BO17</f>
        <v>22</v>
      </c>
      <c r="BQ17">
        <f>F17-BN17</f>
        <v>17</v>
      </c>
      <c r="BR17">
        <f>H17-BO17</f>
        <v>11</v>
      </c>
      <c r="BS17">
        <f>BQ17+BR17</f>
        <v>28</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16</v>
      </c>
      <c r="B18" t="s">
        <v>98</v>
      </c>
      <c r="C18" t="s">
        <v>81</v>
      </c>
      <c r="D18">
        <f>COUNTIFS(DataRegularSeason20242025!$D$3:$D$1315,$A18,DataRegularSeason20242025!$R$3:$R$1315,1,DataRegularSeason20242025!$N$3:$N$1315,1) + COUNTIFS(DataRegularSeason20242025!$E$3:$E$1315,$A18,DataRegularSeason20242025!$R$3:$R$1315,1,DataRegularSeason20242025!$N$3:$N$1315,1)</f>
        <v>47</v>
      </c>
      <c r="E18" s="15">
        <f>Table3[[#This Row],[Watched]]/Table3[[#This Row],[GP]]</f>
        <v>0.92156862745098034</v>
      </c>
      <c r="F18">
        <f>COUNTIFS(DataRegularSeason20242025!$N$3:$N$1315,1,DataRegularSeason20242025!$D$3:$D$1315,$A18)</f>
        <v>25</v>
      </c>
      <c r="G18">
        <f>41-Table3[[#This Row],[GP_A]]</f>
        <v>16</v>
      </c>
      <c r="H18">
        <f>COUNTIFS(DataRegularSeason20242025!$E$3:$E$1315,$A18,DataRegularSeason20242025!$N$3:$N$1315,1)</f>
        <v>26</v>
      </c>
      <c r="I18">
        <f>41-Table3[[#This Row],[GP_H]]</f>
        <v>15</v>
      </c>
      <c r="J18">
        <f>F18+H18</f>
        <v>51</v>
      </c>
      <c r="K18">
        <f>82-Table3[[#This Row],[GP]]</f>
        <v>31</v>
      </c>
      <c r="L18">
        <f>COUNTIFS(DataRegularSeason20242025!$D$3:$D$1315,$A18, DataRegularSeason20242025!$L$3:$L$1315, $A18,DataRegularSeason20242025!$N$3:$N$1315,1)</f>
        <v>9</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0</v>
      </c>
      <c r="P18">
        <f>F18-L18</f>
        <v>16</v>
      </c>
      <c r="Q18">
        <f>COUNTIFS(DataRegularSeason20242025!$D$3:$D$1315,$A18, DataRegularSeason20242025!$S$3:$S$1315, $A18,DataRegularSeason20242025!$M$3:$M$1315,"REG")</f>
        <v>13</v>
      </c>
      <c r="R18">
        <f>COUNTIFS(DataRegularSeason20242025!$D$3:$D$1315,$A18, DataRegularSeason20242025!$S$3:$S$1315, $A18,DataRegularSeason20242025!$M$3:$M$1315,"OT")</f>
        <v>2</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11</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0</v>
      </c>
      <c r="X18">
        <f>H18-T18</f>
        <v>10</v>
      </c>
      <c r="Y18">
        <f>COUNTIFS(DataRegularSeason20242025!$E$3:$E$1315,$A18, DataRegularSeason20242025!$S$3:$S$1315, $A18,DataRegularSeason20242025!$M$3:$M$1315,"REG")</f>
        <v>7</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25</v>
      </c>
      <c r="AC18">
        <f>Table3[[#This Row],[L_A]]+Table3[[#This Row],[L_H]]</f>
        <v>26</v>
      </c>
      <c r="AD18">
        <f>Table3[[#This Row],[RW_A]]+Table3[[#This Row],[RW_H]]</f>
        <v>18</v>
      </c>
      <c r="AE18">
        <f>Table3[[#This Row],[RL_A]]+Table3[[#This Row],[RL_H]]</f>
        <v>20</v>
      </c>
      <c r="AF18">
        <f>Table3[[#This Row],[OTW_A]]+Table3[[#This Row],[OTW_H]]</f>
        <v>7</v>
      </c>
      <c r="AG18">
        <f>Table3[[#This Row],[OTL_A]]+Table3[[#This Row],[OTL_H]]</f>
        <v>5</v>
      </c>
      <c r="AH18">
        <f>Table3[[#This Row],[SOW_A]]+Table3[[#This Row],[SOW_H]]</f>
        <v>0</v>
      </c>
      <c r="AI18">
        <f>Table3[[#This Row],[SOL_A]]+Table3[[#This Row],[SOL_H]]</f>
        <v>1</v>
      </c>
      <c r="AJ18" s="20" t="str">
        <f>_xlfn.CONCAT(TEXT(Table3[[#This Row],[OTW]]+Table3[[#This Row],[SOW]], "0"), "-", TEXT(Table3[[#This Row],[OTL]]+Table3[[#This Row],[SOL]],"0"))</f>
        <v>7-6</v>
      </c>
      <c r="AK18">
        <f>(2*(Table3[[#This Row],[W_A]]+Table3[[#This Row],[W_H]]))+Table3[[#This Row],[OTL_A]]+Table3[[#This Row],[SOL_A]]+Table3[[#This Row],[OTL_H]]+Table3[[#This Row],[SOL_H]]</f>
        <v>56</v>
      </c>
      <c r="AL18">
        <f>(3*(Table3[[#This Row],[RW_A]]+Table3[[#This Row],[RW_H]]))+(2*(Table3[[#This Row],[OTW_A]]+Table3[[#This Row],[SOW_A]]+Table3[[#This Row],[OTW_H]]+Table3[[#This Row],[SOW_H]]))+Table3[[#This Row],[OTL_A]]+Table3[[#This Row],[SOL_A]]+Table3[[#This Row],[OTL_H]]+Table3[[#This Row],[SOL_H]]</f>
        <v>74</v>
      </c>
      <c r="AM18" s="15">
        <f>Table3[[#This Row],[PTS]]/(2*Table3[[#This Row],[GP]])</f>
        <v>0.5490196078431373</v>
      </c>
      <c r="AN18" s="15">
        <f>Table3[[#This Row],[PTS2]]/(3*Table3[[#This Row],[GP]])</f>
        <v>0.48366013071895425</v>
      </c>
      <c r="AO18">
        <f>(2*Table3[[#This Row],[GR]])+Table3[[#This Row],[PTS]]</f>
        <v>118</v>
      </c>
      <c r="AP18">
        <f>(3*Table3[[#This Row],[GR]])+Table3[[#This Row],[PTS2]]</f>
        <v>167</v>
      </c>
      <c r="AQ18">
        <f>Table3[[#This Row],[PTS]]+(2 * Table3[[#This Row],[GR]] * Table3[[#This Row],[PTS%]])</f>
        <v>90.039215686274503</v>
      </c>
      <c r="AR18">
        <f>Table3[[#This Row],[PTS2]]+(3 * Table3[[#This Row],[GR]] * Table3[[#This Row],[PTS%2]])</f>
        <v>118.98039215686275</v>
      </c>
      <c r="AS18" s="20" t="str">
        <f>_xlfn.CONCAT(TEXT(Table3[[#This Row],[W]], "0"), "-", TEXT(Table3[[#This Row],[RL]],"0"), "-", TEXT(Table3[[#This Row],[OTL]]+Table3[[#This Row],[SOL]], "0"))</f>
        <v>25-20-6</v>
      </c>
      <c r="AT18">
        <f>COUNTIFS(DataRegularSeason20242025!$D$3:$D$1315,Table3[[#This Row],[Teams]],DataRegularSeason20242025!$K$3:$K$1315,0)</f>
        <v>1</v>
      </c>
      <c r="AU18">
        <f>SUMIF(DataRegularSeason20242025!$D$3:$D$1315,$A18, DataRegularSeason20242025!$J$3:$J$1315)</f>
        <v>64</v>
      </c>
      <c r="AV18">
        <f>SUMIF(DataRegularSeason20242025!$D$3:$D$1315,$A18, DataRegularSeason20242025!$K$3:$K$1315)</f>
        <v>97</v>
      </c>
      <c r="AW18">
        <f>AU18-AV18</f>
        <v>-33</v>
      </c>
      <c r="AX18">
        <f>COUNTIFS(DataRegularSeason20242025!$E$3:$E$1315,Table3[[#This Row],[Teams]],DataRegularSeason20242025!$J$3:$J$1315,0)</f>
        <v>4</v>
      </c>
      <c r="AY18">
        <f>SUMIF(DataRegularSeason20242025!$E$3:$E$1315,$A18,DataRegularSeason20242025!$K$3:$K$1315)</f>
        <v>75</v>
      </c>
      <c r="AZ18">
        <f>SUMIF(DataRegularSeason20242025!$E$3:$E$1315,$A18,DataRegularSeason20242025!$J$3:$J$1315)</f>
        <v>62</v>
      </c>
      <c r="BA18">
        <f>AY18-AZ18</f>
        <v>13</v>
      </c>
      <c r="BB18">
        <f>AU18+AY18</f>
        <v>139</v>
      </c>
      <c r="BC18">
        <f>AV18+AZ18</f>
        <v>159</v>
      </c>
      <c r="BD18">
        <f>BB18-BC18</f>
        <v>-20</v>
      </c>
      <c r="BE18" s="17">
        <f>Table3[[#This Row],[GF]]/Table3[[#This Row],[GP]]</f>
        <v>2.7254901960784315</v>
      </c>
      <c r="BF18" s="17">
        <f>Table3[[#This Row],[GA]]/Table3[[#This Row],[GP]]</f>
        <v>3.1176470588235294</v>
      </c>
      <c r="BG18" s="17">
        <f>(Table3[[#This Row],[GF]]-Table3[[#This Row],[GA]])/Table3[[#This Row],[GP]]</f>
        <v>-0.39215686274509803</v>
      </c>
      <c r="BH18" s="49" t="str">
        <f>_xlfn.CONCAT(TEXT(Table3[[#This Row],[W_H]], "0"), "-", TEXT(Table3[[#This Row],[RL_H]],"0"), "-", TEXT(Table3[[#This Row],[OTL_H]]+Table3[[#This Row],[SOL_H]], "0"))</f>
        <v>16-7-3</v>
      </c>
      <c r="BI18" s="49" t="str">
        <f>_xlfn.CONCAT(TEXT(Table3[[#This Row],[W_A]], "0"), "-", TEXT(Table3[[#This Row],[RL_A]],"0"), "-", TEXT(Table3[[#This Row],[OTL_A]]+Table3[[#This Row],[SOL_A]], "0"))</f>
        <v>9-13-3</v>
      </c>
      <c r="BJ18" s="49">
        <f>((2*(Table3[[#This Row],[W_H]]))+Table3[[#This Row],[OTL_H]]+Table3[[#This Row],[SOL_H]])/(2*Table3[[#This Row],[GP_H]])</f>
        <v>0.67307692307692313</v>
      </c>
      <c r="BK18" s="49">
        <f>((2*(Table3[[#This Row],[W_A]]))+Table3[[#This Row],[OTL_A]]+Table3[[#This Row],[SOL_A]])/(2*Table3[[#This Row],[GP_A]])</f>
        <v>0.42</v>
      </c>
      <c r="BL18" s="21">
        <f>(Table3[[#This Row],[W]]*$CG$3)+(Table3[[#This Row],[L]]*$CG$4)+(Table3[[#This Row],[GF]]*$CG$5)+(Table3[[#This Row],[GA]]*$CG$6)</f>
        <v>57.05</v>
      </c>
      <c r="BM18" s="21">
        <f>(82*(((Table3[[#This Row],[PTS%]]*$CG$3)+((1-Table3[[#This Row],[PTS%]])*$CG$4)+(Table3[[#This Row],[GF]]*$CG$5)+(Table3[[#This Row],[GA]]*$CG$6))/Table3[[#This Row],[GP]])) + (Table3[[#This Row],[W]]*$CG$3)+(Table3[[#This Row],[L]]*$CG$4)+(Table3[[#This Row],[GF]]*$CG$5)+(Table3[[#This Row],[GA]]*$CG$6)</f>
        <v>116.79713571703191</v>
      </c>
      <c r="BN18">
        <f>COUNTIFS(DataRegularSeason20242025!$D$3:$D$1315,$A18,DataRegularSeason20242025!$H$3:$H$1315, $A18)</f>
        <v>9</v>
      </c>
      <c r="BO18">
        <f>COUNTIFS(DataRegularSeason20242025!$E$3:$E$1315,$A18,DataRegularSeason20242025!$H$3:$H$1315, $A18)</f>
        <v>12</v>
      </c>
      <c r="BP18">
        <f>BN18+BO18</f>
        <v>21</v>
      </c>
      <c r="BQ18">
        <f>F18-BN18</f>
        <v>16</v>
      </c>
      <c r="BR18">
        <f>H18-BO18</f>
        <v>14</v>
      </c>
      <c r="BS18">
        <f>BQ18+BR18</f>
        <v>30</v>
      </c>
      <c r="BV18">
        <v>2011</v>
      </c>
      <c r="BW18" t="str">
        <f>INDEX(Table2[AwayTeam], Table3[[#This Row],[Column2]])</f>
        <v>UTA</v>
      </c>
      <c r="BX18">
        <f>LARGE((Table2[[#This Row],[AwayTeam]]=Table3[[#This Row],[Teams]]), 1)</f>
        <v>0</v>
      </c>
      <c r="CA18">
        <f>LARGE($AK$2:$AK$33,1)</f>
        <v>71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20</v>
      </c>
      <c r="B19" t="s">
        <v>98</v>
      </c>
      <c r="C19" t="s">
        <v>99</v>
      </c>
      <c r="D19">
        <f>COUNTIFS(DataRegularSeason20242025!$D$3:$D$1315,$A19,DataRegularSeason20242025!$R$3:$R$1315,1,DataRegularSeason20242025!$N$3:$N$1315,1) + COUNTIFS(DataRegularSeason20242025!$E$3:$E$1315,$A19,DataRegularSeason20242025!$R$3:$R$1315,1,DataRegularSeason20242025!$N$3:$N$1315,1)</f>
        <v>39</v>
      </c>
      <c r="E19" s="15">
        <f>Table3[[#This Row],[Watched]]/Table3[[#This Row],[GP]]</f>
        <v>0.8125</v>
      </c>
      <c r="F19">
        <f>COUNTIFS(DataRegularSeason20242025!$N$3:$N$1315,1,DataRegularSeason20242025!$D$3:$D$1315,$A19)</f>
        <v>25</v>
      </c>
      <c r="G19">
        <f>41-Table3[[#This Row],[GP_A]]</f>
        <v>16</v>
      </c>
      <c r="H19">
        <f>COUNTIFS(DataRegularSeason20242025!$E$3:$E$1315,$A19,DataRegularSeason20242025!$N$3:$N$1315,1)</f>
        <v>23</v>
      </c>
      <c r="I19">
        <f>41-Table3[[#This Row],[GP_H]]</f>
        <v>18</v>
      </c>
      <c r="J19">
        <f>F19+H19</f>
        <v>48</v>
      </c>
      <c r="K19">
        <f>82-Table3[[#This Row],[GP]]</f>
        <v>34</v>
      </c>
      <c r="L19">
        <f>COUNTIFS(DataRegularSeason20242025!$D$3:$D$1315,$A19, DataRegularSeason20242025!$L$3:$L$1315, $A19,DataRegularSeason20242025!$N$3:$N$1315,1)</f>
        <v>12</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0</v>
      </c>
      <c r="O19">
        <f>COUNTIFS(DataRegularSeason20242025!$D$3:$D$1315,$A19, DataRegularSeason20242025!$L$3:$L$1315, $A19,DataRegularSeason20242025!$N$3:$N$1315,1,DataRegularSeason20242025!$M$3:$M$1315,"SO")</f>
        <v>0</v>
      </c>
      <c r="P19">
        <f>F19-L19</f>
        <v>13</v>
      </c>
      <c r="Q19">
        <f>COUNTIFS(DataRegularSeason20242025!$D$3:$D$1315,$A19, DataRegularSeason20242025!$S$3:$S$1315, $A19,DataRegularSeason20242025!$M$3:$M$1315,"REG")</f>
        <v>11</v>
      </c>
      <c r="R19">
        <f>COUNTIFS(DataRegularSeason20242025!$D$3:$D$1315,$A19, DataRegularSeason20242025!$S$3:$S$1315, $A19,DataRegularSeason20242025!$M$3:$M$1315,"OT")</f>
        <v>2</v>
      </c>
      <c r="S19">
        <f>COUNTIFS(DataRegularSeason20242025!$D$3:$D$1315,$A19, DataRegularSeason20242025!$S$3:$S$1315, $A19,DataRegularSeason20242025!$M$3:$M$1315,"SO")</f>
        <v>0</v>
      </c>
      <c r="T19">
        <f>COUNTIFS(DataRegularSeason20242025!$E$3:$E$1315,$A19, DataRegularSeason20242025!$L$3:$L$1315, $A19, DataRegularSeason20242025!$N$3:$N$1315,1)</f>
        <v>12</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1</v>
      </c>
      <c r="X19">
        <f>H19-T19</f>
        <v>11</v>
      </c>
      <c r="Y19">
        <f>COUNTIFS(DataRegularSeason20242025!$E$3:$E$1315,$A19, DataRegularSeason20242025!$S$3:$S$1315, $A19,DataRegularSeason20242025!$M$3:$M$1315,"REG")</f>
        <v>9</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24</v>
      </c>
      <c r="AC19">
        <f>Table3[[#This Row],[L_A]]+Table3[[#This Row],[L_H]]</f>
        <v>24</v>
      </c>
      <c r="AD19">
        <f>Table3[[#This Row],[RW_A]]+Table3[[#This Row],[RW_H]]</f>
        <v>22</v>
      </c>
      <c r="AE19">
        <f>Table3[[#This Row],[RL_A]]+Table3[[#This Row],[RL_H]]</f>
        <v>20</v>
      </c>
      <c r="AF19">
        <f>Table3[[#This Row],[OTW_A]]+Table3[[#This Row],[OTW_H]]</f>
        <v>1</v>
      </c>
      <c r="AG19">
        <f>Table3[[#This Row],[OTL_A]]+Table3[[#This Row],[OTL_H]]</f>
        <v>4</v>
      </c>
      <c r="AH19">
        <f>Table3[[#This Row],[SOW_A]]+Table3[[#This Row],[SOW_H]]</f>
        <v>1</v>
      </c>
      <c r="AI19">
        <f>Table3[[#This Row],[SOL_A]]+Table3[[#This Row],[SOL_H]]</f>
        <v>0</v>
      </c>
      <c r="AJ19" s="20" t="str">
        <f>_xlfn.CONCAT(TEXT(Table3[[#This Row],[OTW]]+Table3[[#This Row],[SOW]], "0"), "-", TEXT(Table3[[#This Row],[OTL]]+Table3[[#This Row],[SOL]],"0"))</f>
        <v>2-4</v>
      </c>
      <c r="AK19">
        <f>(2*(Table3[[#This Row],[W_A]]+Table3[[#This Row],[W_H]]))+Table3[[#This Row],[OTL_A]]+Table3[[#This Row],[SOL_A]]+Table3[[#This Row],[OTL_H]]+Table3[[#This Row],[SOL_H]]</f>
        <v>52</v>
      </c>
      <c r="AL19">
        <f>(3*(Table3[[#This Row],[RW_A]]+Table3[[#This Row],[RW_H]]))+(2*(Table3[[#This Row],[OTW_A]]+Table3[[#This Row],[SOW_A]]+Table3[[#This Row],[OTW_H]]+Table3[[#This Row],[SOW_H]]))+Table3[[#This Row],[OTL_A]]+Table3[[#This Row],[SOL_A]]+Table3[[#This Row],[OTL_H]]+Table3[[#This Row],[SOL_H]]</f>
        <v>74</v>
      </c>
      <c r="AM19" s="15">
        <f>Table3[[#This Row],[PTS]]/(2*Table3[[#This Row],[GP]])</f>
        <v>0.54166666666666663</v>
      </c>
      <c r="AN19" s="15">
        <f>Table3[[#This Row],[PTS2]]/(3*Table3[[#This Row],[GP]])</f>
        <v>0.51388888888888884</v>
      </c>
      <c r="AO19">
        <f>(2*Table3[[#This Row],[GR]])+Table3[[#This Row],[PTS]]</f>
        <v>120</v>
      </c>
      <c r="AP19">
        <f>(3*Table3[[#This Row],[GR]])+Table3[[#This Row],[PTS2]]</f>
        <v>176</v>
      </c>
      <c r="AQ19">
        <f>Table3[[#This Row],[PTS]]+(2 * Table3[[#This Row],[GR]] * Table3[[#This Row],[PTS%]])</f>
        <v>88.833333333333329</v>
      </c>
      <c r="AR19">
        <f>Table3[[#This Row],[PTS2]]+(3 * Table3[[#This Row],[GR]] * Table3[[#This Row],[PTS%2]])</f>
        <v>126.41666666666666</v>
      </c>
      <c r="AS19" s="20" t="str">
        <f>_xlfn.CONCAT(TEXT(Table3[[#This Row],[W]], "0"), "-", TEXT(Table3[[#This Row],[RL]],"0"), "-", TEXT(Table3[[#This Row],[OTL]]+Table3[[#This Row],[SOL]], "0"))</f>
        <v>24-20-4</v>
      </c>
      <c r="AT19">
        <f>COUNTIFS(DataRegularSeason20242025!$D$3:$D$1315,Table3[[#This Row],[Teams]],DataRegularSeason20242025!$K$3:$K$1315,0)</f>
        <v>3</v>
      </c>
      <c r="AU19">
        <f>SUMIF(DataRegularSeason20242025!$D$3:$D$1315,$A19, DataRegularSeason20242025!$J$3:$J$1315)</f>
        <v>79</v>
      </c>
      <c r="AV19">
        <f>SUMIF(DataRegularSeason20242025!$D$3:$D$1315,$A19, DataRegularSeason20242025!$K$3:$K$1315)</f>
        <v>74</v>
      </c>
      <c r="AW19">
        <f>AU19-AV19</f>
        <v>5</v>
      </c>
      <c r="AX19">
        <f>COUNTIFS(DataRegularSeason20242025!$E$3:$E$1315,Table3[[#This Row],[Teams]],DataRegularSeason20242025!$J$3:$J$1315,0)</f>
        <v>2</v>
      </c>
      <c r="AY19">
        <f>SUMIF(DataRegularSeason20242025!$E$3:$E$1315,$A19,DataRegularSeason20242025!$K$3:$K$1315)</f>
        <v>66</v>
      </c>
      <c r="AZ19">
        <f>SUMIF(DataRegularSeason20242025!$E$3:$E$1315,$A19,DataRegularSeason20242025!$J$3:$J$1315)</f>
        <v>69</v>
      </c>
      <c r="BA19">
        <f>AY19-AZ19</f>
        <v>-3</v>
      </c>
      <c r="BB19">
        <f>AU19+AY19</f>
        <v>145</v>
      </c>
      <c r="BC19">
        <f>AV19+AZ19</f>
        <v>143</v>
      </c>
      <c r="BD19">
        <f>BB19-BC19</f>
        <v>2</v>
      </c>
      <c r="BE19" s="17">
        <f>Table3[[#This Row],[GF]]/Table3[[#This Row],[GP]]</f>
        <v>3.0208333333333335</v>
      </c>
      <c r="BF19" s="17">
        <f>Table3[[#This Row],[GA]]/Table3[[#This Row],[GP]]</f>
        <v>2.9791666666666665</v>
      </c>
      <c r="BG19" s="17">
        <f>(Table3[[#This Row],[GF]]-Table3[[#This Row],[GA]])/Table3[[#This Row],[GP]]</f>
        <v>4.1666666666666664E-2</v>
      </c>
      <c r="BH19" s="49" t="str">
        <f>_xlfn.CONCAT(TEXT(Table3[[#This Row],[W_H]], "0"), "-", TEXT(Table3[[#This Row],[RL_H]],"0"), "-", TEXT(Table3[[#This Row],[OTL_H]]+Table3[[#This Row],[SOL_H]], "0"))</f>
        <v>12-9-2</v>
      </c>
      <c r="BI19" s="49" t="str">
        <f>_xlfn.CONCAT(TEXT(Table3[[#This Row],[W_A]], "0"), "-", TEXT(Table3[[#This Row],[RL_A]],"0"), "-", TEXT(Table3[[#This Row],[OTL_A]]+Table3[[#This Row],[SOL_A]], "0"))</f>
        <v>12-11-2</v>
      </c>
      <c r="BJ19" s="49">
        <f>((2*(Table3[[#This Row],[W_H]]))+Table3[[#This Row],[OTL_H]]+Table3[[#This Row],[SOL_H]])/(2*Table3[[#This Row],[GP_H]])</f>
        <v>0.56521739130434778</v>
      </c>
      <c r="BK19" s="49">
        <f>((2*(Table3[[#This Row],[W_A]]))+Table3[[#This Row],[OTL_A]]+Table3[[#This Row],[SOL_A]])/(2*Table3[[#This Row],[GP_A]])</f>
        <v>0.52</v>
      </c>
      <c r="BL19" s="21">
        <f>(Table3[[#This Row],[W]]*$CG$3)+(Table3[[#This Row],[L]]*$CG$4)+(Table3[[#This Row],[GF]]*$CG$5)+(Table3[[#This Row],[GA]]*$CG$6)</f>
        <v>55.25</v>
      </c>
      <c r="BM19" s="21">
        <f>(82*(((Table3[[#This Row],[PTS%]]*$CG$3)+((1-Table3[[#This Row],[PTS%]])*$CG$4)+(Table3[[#This Row],[GF]]*$CG$5)+(Table3[[#This Row],[GA]]*$CG$6))/Table3[[#This Row],[GP]])) + (Table3[[#This Row],[W]]*$CG$3)+(Table3[[#This Row],[L]]*$CG$4)+(Table3[[#This Row],[GF]]*$CG$5)+(Table3[[#This Row],[GA]]*$CG$6)</f>
        <v>117.53298611111111</v>
      </c>
      <c r="BN19">
        <f>COUNTIFS(DataRegularSeason20242025!$D$3:$D$1315,$A19,DataRegularSeason20242025!$H$3:$H$1315, $A19)</f>
        <v>10</v>
      </c>
      <c r="BO19">
        <f>COUNTIFS(DataRegularSeason20242025!$E$3:$E$1315,$A19,DataRegularSeason20242025!$H$3:$H$1315, $A19)</f>
        <v>15</v>
      </c>
      <c r="BP19">
        <f>BN19+BO19</f>
        <v>25</v>
      </c>
      <c r="BQ19">
        <f>F19-BN19</f>
        <v>15</v>
      </c>
      <c r="BR19">
        <f>H19-BO19</f>
        <v>8</v>
      </c>
      <c r="BS19">
        <f>BQ19+BR19</f>
        <v>23</v>
      </c>
      <c r="BV19">
        <v>1994</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19</v>
      </c>
      <c r="B20" t="s">
        <v>98</v>
      </c>
      <c r="C20" t="s">
        <v>81</v>
      </c>
      <c r="D20">
        <f>COUNTIFS(DataRegularSeason20242025!$D$3:$D$1315,$A20,DataRegularSeason20242025!$R$3:$R$1315,1,DataRegularSeason20242025!$N$3:$N$1315,1) + COUNTIFS(DataRegularSeason20242025!$E$3:$E$1315,$A20,DataRegularSeason20242025!$R$3:$R$1315,1,DataRegularSeason20242025!$N$3:$N$1315,1)</f>
        <v>18</v>
      </c>
      <c r="E20" s="15">
        <f>Table3[[#This Row],[Watched]]/Table3[[#This Row],[GP]]</f>
        <v>0.36734693877551022</v>
      </c>
      <c r="F20">
        <f>COUNTIFS(DataRegularSeason20242025!$N$3:$N$1315,1,DataRegularSeason20242025!$D$3:$D$1315,$A20)</f>
        <v>24</v>
      </c>
      <c r="G20">
        <f>41-Table3[[#This Row],[GP_A]]</f>
        <v>17</v>
      </c>
      <c r="H20">
        <f>COUNTIFS(DataRegularSeason20242025!$E$3:$E$1315,$A20,DataRegularSeason20242025!$N$3:$N$1315,1)</f>
        <v>25</v>
      </c>
      <c r="I20">
        <f>41-Table3[[#This Row],[GP_H]]</f>
        <v>16</v>
      </c>
      <c r="J20">
        <f>F20+H20</f>
        <v>49</v>
      </c>
      <c r="K20">
        <f>82-Table3[[#This Row],[GP]]</f>
        <v>33</v>
      </c>
      <c r="L20">
        <f>COUNTIFS(DataRegularSeason20242025!$D$3:$D$1315,$A20, DataRegularSeason20242025!$L$3:$L$1315, $A20,DataRegularSeason20242025!$N$3:$N$1315,1)</f>
        <v>11</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F20-L20</f>
        <v>13</v>
      </c>
      <c r="Q20">
        <f>COUNTIFS(DataRegularSeason20242025!$D$3:$D$1315,$A20, DataRegularSeason20242025!$S$3:$S$1315, $A20,DataRegularSeason20242025!$M$3:$M$1315,"REG")</f>
        <v>12</v>
      </c>
      <c r="R20">
        <f>COUNTIFS(DataRegularSeason20242025!$D$3:$D$1315,$A20, DataRegularSeason20242025!$S$3:$S$1315, $A20,DataRegularSeason20242025!$M$3:$M$1315,"OT")</f>
        <v>0</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9</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1</v>
      </c>
      <c r="X20">
        <f>H20-T20</f>
        <v>12</v>
      </c>
      <c r="Y20">
        <f>COUNTIFS(DataRegularSeason20242025!$E$3:$E$1315,$A20, DataRegularSeason20242025!$S$3:$S$1315, $A20,DataRegularSeason20242025!$M$3:$M$1315,"REG")</f>
        <v>8</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24</v>
      </c>
      <c r="AC20">
        <f>Table3[[#This Row],[L_A]]+Table3[[#This Row],[L_H]]</f>
        <v>25</v>
      </c>
      <c r="AD20">
        <f>Table3[[#This Row],[RW_A]]+Table3[[#This Row],[RW_H]]</f>
        <v>17</v>
      </c>
      <c r="AE20">
        <f>Table3[[#This Row],[RL_A]]+Table3[[#This Row],[RL_H]]</f>
        <v>20</v>
      </c>
      <c r="AF20">
        <f>Table3[[#This Row],[OTW_A]]+Table3[[#This Row],[OTW_H]]</f>
        <v>5</v>
      </c>
      <c r="AG20">
        <f>Table3[[#This Row],[OTL_A]]+Table3[[#This Row],[OTL_H]]</f>
        <v>3</v>
      </c>
      <c r="AH20">
        <f>Table3[[#This Row],[SOW_A]]+Table3[[#This Row],[SOW_H]]</f>
        <v>2</v>
      </c>
      <c r="AI20">
        <f>Table3[[#This Row],[SOL_A]]+Table3[[#This Row],[SOL_H]]</f>
        <v>2</v>
      </c>
      <c r="AJ20" s="20" t="str">
        <f>_xlfn.CONCAT(TEXT(Table3[[#This Row],[OTW]]+Table3[[#This Row],[SOW]], "0"), "-", TEXT(Table3[[#This Row],[OTL]]+Table3[[#This Row],[SOL]],"0"))</f>
        <v>7-5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70</v>
      </c>
      <c r="AM20" s="15">
        <f>Table3[[#This Row],[PTS]]/(2*Table3[[#This Row],[GP]])</f>
        <v>0.54081632653061229</v>
      </c>
      <c r="AN20" s="15">
        <f>Table3[[#This Row],[PTS2]]/(3*Table3[[#This Row],[GP]])</f>
        <v>0.47619047619047616</v>
      </c>
      <c r="AO20">
        <f>(2*Table3[[#This Row],[GR]])+Table3[[#This Row],[PTS]]</f>
        <v>119</v>
      </c>
      <c r="AP20">
        <f>(3*Table3[[#This Row],[GR]])+Table3[[#This Row],[PTS2]]</f>
        <v>169</v>
      </c>
      <c r="AQ20">
        <f>Table3[[#This Row],[PTS]]+(2 * Table3[[#This Row],[GR]] * Table3[[#This Row],[PTS%]])</f>
        <v>88.693877551020421</v>
      </c>
      <c r="AR20">
        <f>Table3[[#This Row],[PTS2]]+(3 * Table3[[#This Row],[GR]] * Table3[[#This Row],[PTS%2]])</f>
        <v>117.14285714285714</v>
      </c>
      <c r="AS20" s="20" t="str">
        <f>_xlfn.CONCAT(TEXT(Table3[[#This Row],[W]], "0"), "-", TEXT(Table3[[#This Row],[RL]],"0"), "-", TEXT(Table3[[#This Row],[OTL]]+Table3[[#This Row],[SOL]], "0"))</f>
        <v>24-20-5</v>
      </c>
      <c r="AT20">
        <f>COUNTIFS(DataRegularSeason20242025!$D$3:$D$1315,Table3[[#This Row],[Teams]],DataRegularSeason20242025!$K$3:$K$1315,0)</f>
        <v>1</v>
      </c>
      <c r="AU20">
        <f>SUMIF(DataRegularSeason20242025!$D$3:$D$1315,$A20, DataRegularSeason20242025!$J$3:$J$1315)</f>
        <v>75</v>
      </c>
      <c r="AV20">
        <f>SUMIF(DataRegularSeason20242025!$D$3:$D$1315,$A20, DataRegularSeason20242025!$K$3:$K$1315)</f>
        <v>83</v>
      </c>
      <c r="AW20">
        <f>AU20-AV20</f>
        <v>-8</v>
      </c>
      <c r="AX20">
        <f>COUNTIFS(DataRegularSeason20242025!$E$3:$E$1315,Table3[[#This Row],[Teams]],DataRegularSeason20242025!$J$3:$J$1315,0)</f>
        <v>3</v>
      </c>
      <c r="AY20">
        <f>SUMIF(DataRegularSeason20242025!$E$3:$E$1315,$A20,DataRegularSeason20242025!$K$3:$K$1315)</f>
        <v>75</v>
      </c>
      <c r="AZ20">
        <f>SUMIF(DataRegularSeason20242025!$E$3:$E$1315,$A20,DataRegularSeason20242025!$J$3:$J$1315)</f>
        <v>82</v>
      </c>
      <c r="BA20">
        <f>AY20-AZ20</f>
        <v>-7</v>
      </c>
      <c r="BB20">
        <f>AU20+AY20</f>
        <v>150</v>
      </c>
      <c r="BC20">
        <f>AV20+AZ20</f>
        <v>165</v>
      </c>
      <c r="BD20">
        <f>BB20-BC20</f>
        <v>-15</v>
      </c>
      <c r="BE20" s="17">
        <f>Table3[[#This Row],[GF]]/Table3[[#This Row],[GP]]</f>
        <v>3.0612244897959182</v>
      </c>
      <c r="BF20" s="17">
        <f>Table3[[#This Row],[GA]]/Table3[[#This Row],[GP]]</f>
        <v>3.3673469387755102</v>
      </c>
      <c r="BG20" s="17">
        <f>(Table3[[#This Row],[GF]]-Table3[[#This Row],[GA]])/Table3[[#This Row],[GP]]</f>
        <v>-0.30612244897959184</v>
      </c>
      <c r="BH20" s="49" t="str">
        <f>_xlfn.CONCAT(TEXT(Table3[[#This Row],[W_H]], "0"), "-", TEXT(Table3[[#This Row],[RL_H]],"0"), "-", TEXT(Table3[[#This Row],[OTL_H]]+Table3[[#This Row],[SOL_H]], "0"))</f>
        <v>13-8-4</v>
      </c>
      <c r="BI20" s="49" t="str">
        <f>_xlfn.CONCAT(TEXT(Table3[[#This Row],[W_A]], "0"), "-", TEXT(Table3[[#This Row],[RL_A]],"0"), "-", TEXT(Table3[[#This Row],[OTL_A]]+Table3[[#This Row],[SOL_A]], "0"))</f>
        <v>11-12-1</v>
      </c>
      <c r="BJ20" s="49">
        <f>((2*(Table3[[#This Row],[W_H]]))+Table3[[#This Row],[OTL_H]]+Table3[[#This Row],[SOL_H]])/(2*Table3[[#This Row],[GP_H]])</f>
        <v>0.6</v>
      </c>
      <c r="BK20" s="49">
        <f>((2*(Table3[[#This Row],[W_A]]))+Table3[[#This Row],[OTL_A]]+Table3[[#This Row],[SOL_A]])/(2*Table3[[#This Row],[GP_A]])</f>
        <v>0.47916666666666669</v>
      </c>
      <c r="BL20" s="21">
        <f>(Table3[[#This Row],[W]]*$CG$3)+(Table3[[#This Row],[L]]*$CG$4)+(Table3[[#This Row],[GF]]*$CG$5)+(Table3[[#This Row],[GA]]*$CG$6)</f>
        <v>58.5</v>
      </c>
      <c r="BM20" s="21">
        <f>(82*(((Table3[[#This Row],[PTS%]]*$CG$3)+((1-Table3[[#This Row],[PTS%]])*$CG$4)+(Table3[[#This Row],[GF]]*$CG$5)+(Table3[[#This Row],[GA]]*$CG$6))/Table3[[#This Row],[GP]])) + (Table3[[#This Row],[W]]*$CG$3)+(Table3[[#This Row],[L]]*$CG$4)+(Table3[[#This Row],[GF]]*$CG$5)+(Table3[[#This Row],[GA]]*$CG$6)</f>
        <v>124.44835485214493</v>
      </c>
      <c r="BN20">
        <f>COUNTIFS(DataRegularSeason20242025!$D$3:$D$1315,$A20,DataRegularSeason20242025!$H$3:$H$1315, $A20)</f>
        <v>5</v>
      </c>
      <c r="BO20">
        <f>COUNTIFS(DataRegularSeason20242025!$E$3:$E$1315,$A20,DataRegularSeason20242025!$H$3:$H$1315, $A20)</f>
        <v>11</v>
      </c>
      <c r="BP20">
        <f>BN20+BO20</f>
        <v>16</v>
      </c>
      <c r="BQ20">
        <f>F20-BN20</f>
        <v>19</v>
      </c>
      <c r="BR20">
        <f>H20-BO20</f>
        <v>14</v>
      </c>
      <c r="BS20">
        <f>BQ20+BR20</f>
        <v>33</v>
      </c>
      <c r="BV20">
        <v>1993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25</v>
      </c>
      <c r="B21" t="s">
        <v>97</v>
      </c>
      <c r="C21" t="s">
        <v>100</v>
      </c>
      <c r="D21">
        <f>COUNTIFS(DataRegularSeason20242025!$D$3:$D$1315,$A21,DataRegularSeason20242025!$R$3:$R$1315,1,DataRegularSeason20242025!$N$3:$N$1315,1) + COUNTIFS(DataRegularSeason20242025!$E$3:$E$1315,$A21,DataRegularSeason20242025!$R$3:$R$1315,1,DataRegularSeason20242025!$N$3:$N$1315,1)</f>
        <v>43</v>
      </c>
      <c r="E21" s="15">
        <f>Table3[[#This Row],[Watched]]/Table3[[#This Row],[GP]]</f>
        <v>0.91489361702127658</v>
      </c>
      <c r="F21">
        <f>COUNTIFS(DataRegularSeason20242025!$N$3:$N$1315,1,DataRegularSeason20242025!$D$3:$D$1315,$A21)</f>
        <v>23</v>
      </c>
      <c r="G21">
        <f>41-Table3[[#This Row],[GP_A]]</f>
        <v>18</v>
      </c>
      <c r="H21">
        <f>COUNTIFS(DataRegularSeason20242025!$E$3:$E$1315,$A21,DataRegularSeason20242025!$N$3:$N$1315,1)</f>
        <v>24</v>
      </c>
      <c r="I21">
        <f>41-Table3[[#This Row],[GP_H]]</f>
        <v>17</v>
      </c>
      <c r="J21">
        <f>F21+H21</f>
        <v>47</v>
      </c>
      <c r="K21">
        <f>82-Table3[[#This Row],[GP]]</f>
        <v>35</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8</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1</v>
      </c>
      <c r="P21">
        <f>F21-L21</f>
        <v>11</v>
      </c>
      <c r="Q21">
        <f>COUNTIFS(DataRegularSeason20242025!$D$3:$D$1315,$A21, DataRegularSeason20242025!$S$3:$S$1315, $A21,DataRegularSeason20242025!$M$3:$M$1315,"REG")</f>
        <v>7</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8</v>
      </c>
      <c r="U21">
        <f>COUNTIFS(DataRegularSeason20242025!$E$3:$E$1315,$A21, DataRegularSeason20242025!$L$3:$L$1315, $A21,DataRegularSeason20242025!$N$3:$N$1315,1,DataRegularSeason20242025!$M$3:$M$1315,"REG")</f>
        <v>8</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H21-T21</f>
        <v>16</v>
      </c>
      <c r="Y21">
        <f>COUNTIFS(DataRegularSeason20242025!$E$3:$E$1315,$A21, DataRegularSeason20242025!$S$3:$S$1315, $A21,DataRegularSeason20242025!$M$3:$M$1315,"REG")</f>
        <v>10</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20</v>
      </c>
      <c r="AC21">
        <f>Table3[[#This Row],[L_A]]+Table3[[#This Row],[L_H]]</f>
        <v>27</v>
      </c>
      <c r="AD21">
        <f>Table3[[#This Row],[RW_A]]+Table3[[#This Row],[RW_H]]</f>
        <v>16</v>
      </c>
      <c r="AE21">
        <f>Table3[[#This Row],[RL_A]]+Table3[[#This Row],[RL_H]]</f>
        <v>17</v>
      </c>
      <c r="AF21">
        <f>Table3[[#This Row],[OTW_A]]+Table3[[#This Row],[OTW_H]]</f>
        <v>3</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4-10</v>
      </c>
      <c r="AK21">
        <f>(2*(Table3[[#This Row],[W_A]]+Table3[[#This Row],[W_H]]))+Table3[[#This Row],[OTL_A]]+Table3[[#This Row],[SOL_A]]+Table3[[#This Row],[OTL_H]]+Table3[[#This Row],[SOL_H]]</f>
        <v>50</v>
      </c>
      <c r="AL21">
        <f>(3*(Table3[[#This Row],[RW_A]]+Table3[[#This Row],[RW_H]]))+(2*(Table3[[#This Row],[OTW_A]]+Table3[[#This Row],[SOW_A]]+Table3[[#This Row],[OTW_H]]+Table3[[#This Row],[SOW_H]]))+Table3[[#This Row],[OTL_A]]+Table3[[#This Row],[SOL_A]]+Table3[[#This Row],[OTL_H]]+Table3[[#This Row],[SOL_H]]</f>
        <v>66</v>
      </c>
      <c r="AM21" s="15">
        <f>Table3[[#This Row],[PTS]]/(2*Table3[[#This Row],[GP]])</f>
        <v>0.53191489361702127</v>
      </c>
      <c r="AN21" s="15">
        <f>Table3[[#This Row],[PTS2]]/(3*Table3[[#This Row],[GP]])</f>
        <v>0.46808510638297873</v>
      </c>
      <c r="AO21">
        <f>(2*Table3[[#This Row],[GR]])+Table3[[#This Row],[PTS]]</f>
        <v>120</v>
      </c>
      <c r="AP21">
        <f>(3*Table3[[#This Row],[GR]])+Table3[[#This Row],[PTS2]]</f>
        <v>171</v>
      </c>
      <c r="AQ21">
        <f>Table3[[#This Row],[PTS]]+(2 * Table3[[#This Row],[GR]] * Table3[[#This Row],[PTS%]])</f>
        <v>87.234042553191486</v>
      </c>
      <c r="AR21">
        <f>Table3[[#This Row],[PTS2]]+(3 * Table3[[#This Row],[GR]] * Table3[[#This Row],[PTS%2]])</f>
        <v>115.14893617021276</v>
      </c>
      <c r="AS21" s="20" t="str">
        <f>_xlfn.CONCAT(TEXT(Table3[[#This Row],[W]], "0"), "-", TEXT(Table3[[#This Row],[RL]],"0"), "-", TEXT(Table3[[#This Row],[OTL]]+Table3[[#This Row],[SOL]], "0"))</f>
        <v>20-17-10</v>
      </c>
      <c r="AT21">
        <f>COUNTIFS(DataRegularSeason20242025!$D$3:$D$1315,Table3[[#This Row],[Teams]],DataRegularSeason20242025!$K$3:$K$1315,0)</f>
        <v>3</v>
      </c>
      <c r="AU21">
        <f>SUMIF(DataRegularSeason20242025!$D$3:$D$1315,$A21, DataRegularSeason20242025!$J$3:$J$1315)</f>
        <v>65</v>
      </c>
      <c r="AV21">
        <f>SUMIF(DataRegularSeason20242025!$D$3:$D$1315,$A21, DataRegularSeason20242025!$K$3:$K$1315)</f>
        <v>65</v>
      </c>
      <c r="AW21">
        <f>AU21-AV21</f>
        <v>0</v>
      </c>
      <c r="AX21">
        <f>COUNTIFS(DataRegularSeason20242025!$E$3:$E$1315,Table3[[#This Row],[Teams]],DataRegularSeason20242025!$J$3:$J$1315,0)</f>
        <v>1</v>
      </c>
      <c r="AY21">
        <f>SUMIF(DataRegularSeason20242025!$E$3:$E$1315,$A21,DataRegularSeason20242025!$K$3:$K$1315)</f>
        <v>68</v>
      </c>
      <c r="AZ21">
        <f>SUMIF(DataRegularSeason20242025!$E$3:$E$1315,$A21,DataRegularSeason20242025!$J$3:$J$1315)</f>
        <v>87</v>
      </c>
      <c r="BA21">
        <f>AY21-AZ21</f>
        <v>-19</v>
      </c>
      <c r="BB21">
        <f>AU21+AY21</f>
        <v>133</v>
      </c>
      <c r="BC21">
        <f>AV21+AZ21</f>
        <v>152</v>
      </c>
      <c r="BD21">
        <f>BB21-BC21</f>
        <v>-19</v>
      </c>
      <c r="BE21" s="17">
        <f>Table3[[#This Row],[GF]]/Table3[[#This Row],[GP]]</f>
        <v>2.8297872340425534</v>
      </c>
      <c r="BF21" s="17">
        <f>Table3[[#This Row],[GA]]/Table3[[#This Row],[GP]]</f>
        <v>3.2340425531914891</v>
      </c>
      <c r="BG21" s="17">
        <f>(Table3[[#This Row],[GF]]-Table3[[#This Row],[GA]])/Table3[[#This Row],[GP]]</f>
        <v>-0.40425531914893614</v>
      </c>
      <c r="BH21" s="49" t="str">
        <f>_xlfn.CONCAT(TEXT(Table3[[#This Row],[W_H]], "0"), "-", TEXT(Table3[[#This Row],[RL_H]],"0"), "-", TEXT(Table3[[#This Row],[OTL_H]]+Table3[[#This Row],[SOL_H]], "0"))</f>
        <v>8-10-6</v>
      </c>
      <c r="BI21" s="49" t="str">
        <f>_xlfn.CONCAT(TEXT(Table3[[#This Row],[W_A]], "0"), "-", TEXT(Table3[[#This Row],[RL_A]],"0"), "-", TEXT(Table3[[#This Row],[OTL_A]]+Table3[[#This Row],[SOL_A]], "0"))</f>
        <v>12-7-4</v>
      </c>
      <c r="BJ21" s="49">
        <f>((2*(Table3[[#This Row],[W_H]]))+Table3[[#This Row],[OTL_H]]+Table3[[#This Row],[SOL_H]])/(2*Table3[[#This Row],[GP_H]])</f>
        <v>0.45833333333333331</v>
      </c>
      <c r="BK21" s="49">
        <f>((2*(Table3[[#This Row],[W_A]]))+Table3[[#This Row],[OTL_A]]+Table3[[#This Row],[SOL_A]])/(2*Table3[[#This Row],[GP_A]])</f>
        <v>0.60869565217391308</v>
      </c>
      <c r="BL21" s="21">
        <f>(Table3[[#This Row],[W]]*$CG$3)+(Table3[[#This Row],[L]]*$CG$4)+(Table3[[#This Row],[GF]]*$CG$5)+(Table3[[#This Row],[GA]]*$CG$6)</f>
        <v>53.25</v>
      </c>
      <c r="BM21" s="21">
        <f>(82*(((Table3[[#This Row],[PTS%]]*$CG$3)+((1-Table3[[#This Row],[PTS%]])*$CG$4)+(Table3[[#This Row],[GF]]*$CG$5)+(Table3[[#This Row],[GA]]*$CG$6))/Table3[[#This Row],[GP]])) + (Table3[[#This Row],[W]]*$CG$3)+(Table3[[#This Row],[L]]*$CG$4)+(Table3[[#This Row],[GF]]*$CG$5)+(Table3[[#This Row],[GA]]*$CG$6)</f>
        <v>115.28454051607062</v>
      </c>
      <c r="BN21">
        <f>COUNTIFS(DataRegularSeason20242025!$D$3:$D$1315,$A21,DataRegularSeason20242025!$H$3:$H$1315, $A21)</f>
        <v>8</v>
      </c>
      <c r="BO21">
        <f>COUNTIFS(DataRegularSeason20242025!$E$3:$E$1315,$A21,DataRegularSeason20242025!$H$3:$H$1315, $A21)</f>
        <v>12</v>
      </c>
      <c r="BP21">
        <f>BN21+BO21</f>
        <v>20</v>
      </c>
      <c r="BQ21">
        <f>F21-BN21</f>
        <v>15</v>
      </c>
      <c r="BR21">
        <f>H21-BO21</f>
        <v>12</v>
      </c>
      <c r="BS21">
        <f>BQ21+BR21</f>
        <v>27</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31</v>
      </c>
      <c r="B22" t="s">
        <v>98</v>
      </c>
      <c r="C22" t="s">
        <v>81</v>
      </c>
      <c r="D22">
        <f>COUNTIFS(DataRegularSeason20242025!$D$3:$D$1315,$A22,DataRegularSeason20242025!$R$3:$R$1315,1,DataRegularSeason20242025!$N$3:$N$1315,1) + COUNTIFS(DataRegularSeason20242025!$E$3:$E$1315,$A22,DataRegularSeason20242025!$R$3:$R$1315,1,DataRegularSeason20242025!$N$3:$N$1315,1)</f>
        <v>39</v>
      </c>
      <c r="E22" s="15">
        <f>Table3[[#This Row],[Watched]]/Table3[[#This Row],[GP]]</f>
        <v>0.79591836734693877</v>
      </c>
      <c r="F22">
        <f>COUNTIFS(DataRegularSeason20242025!$N$3:$N$1315,1,DataRegularSeason20242025!$D$3:$D$1315,$A22)</f>
        <v>22</v>
      </c>
      <c r="G22">
        <f>41-Table3[[#This Row],[GP_A]]</f>
        <v>19</v>
      </c>
      <c r="H22">
        <f>COUNTIFS(DataRegularSeason20242025!$E$3:$E$1315,$A22,DataRegularSeason20242025!$N$3:$N$1315,1)</f>
        <v>27</v>
      </c>
      <c r="I22">
        <f>41-Table3[[#This Row],[GP_H]]</f>
        <v>14</v>
      </c>
      <c r="J22">
        <f>F22+H22</f>
        <v>49</v>
      </c>
      <c r="K22">
        <f>82-Table3[[#This Row],[GP]]</f>
        <v>33</v>
      </c>
      <c r="L22">
        <f>COUNTIFS(DataRegularSeason20242025!$D$3:$D$1315,$A22, DataRegularSeason20242025!$L$3:$L$1315, $A22,DataRegularSeason20242025!$N$3:$N$1315,1)</f>
        <v>9</v>
      </c>
      <c r="M22">
        <f>COUNTIFS(DataRegularSeason20242025!$D$3:$D$1315,$A22, DataRegularSeason20242025!$L$3:$L$1315, $A22,DataRegularSeason20242025!$N$3:$N$1315,1,DataRegularSeason20242025!$M$3:$M$1315,"REG")</f>
        <v>7</v>
      </c>
      <c r="N22">
        <f>COUNTIFS(DataRegularSeason20242025!$D$3:$D$1315,$A22, DataRegularSeason20242025!$L$3:$L$1315, $A22,DataRegularSeason20242025!$N$3:$N$1315,1,DataRegularSeason20242025!$M$3:$M$1315,"OT")</f>
        <v>1</v>
      </c>
      <c r="O22">
        <f>COUNTIFS(DataRegularSeason20242025!$D$3:$D$1315,$A22, DataRegularSeason20242025!$L$3:$L$1315, $A22,DataRegularSeason20242025!$N$3:$N$1315,1,DataRegularSeason20242025!$M$3:$M$1315,"SO")</f>
        <v>1</v>
      </c>
      <c r="P22">
        <f>F22-L22</f>
        <v>13</v>
      </c>
      <c r="Q22">
        <f>COUNTIFS(DataRegularSeason20242025!$D$3:$D$1315,$A22, DataRegularSeason20242025!$S$3:$S$1315, $A22,DataRegularSeason20242025!$M$3:$M$1315,"REG")</f>
        <v>10</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2</v>
      </c>
      <c r="W22">
        <f>COUNTIFS(DataRegularSeason20242025!$E$3:$E$1315,$A22, DataRegularSeason20242025!$L$3:$L$1315, $A22,DataRegularSeason20242025!$N$3:$N$1315,1,DataRegularSeason20242025!$M$3:$M$1315,"SO")</f>
        <v>0</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23</v>
      </c>
      <c r="AC22">
        <f>Table3[[#This Row],[L_A]]+Table3[[#This Row],[L_H]]</f>
        <v>26</v>
      </c>
      <c r="AD22">
        <f>Table3[[#This Row],[RW_A]]+Table3[[#This Row],[RW_H]]</f>
        <v>19</v>
      </c>
      <c r="AE22">
        <f>Table3[[#This Row],[RL_A]]+Table3[[#This Row],[RL_H]]</f>
        <v>21</v>
      </c>
      <c r="AF22">
        <f>Table3[[#This Row],[OTW_A]]+Table3[[#This Row],[OTW_H]]</f>
        <v>3</v>
      </c>
      <c r="AG22">
        <f>Table3[[#This Row],[OTL_A]]+Table3[[#This Row],[OTL_H]]</f>
        <v>5</v>
      </c>
      <c r="AH22">
        <f>Table3[[#This Row],[SOW_A]]+Table3[[#This Row],[SOW_H]]</f>
        <v>1</v>
      </c>
      <c r="AI22">
        <f>Table3[[#This Row],[SOL_A]]+Table3[[#This Row],[SOL_H]]</f>
        <v>0</v>
      </c>
      <c r="AJ22" s="20" t="str">
        <f>_xlfn.CONCAT(TEXT(Table3[[#This Row],[OTW]]+Table3[[#This Row],[SOW]], "0"), "-", TEXT(Table3[[#This Row],[OTL]]+Table3[[#This Row],[SOL]],"0"))</f>
        <v>4-5</v>
      </c>
      <c r="AK22">
        <f>(2*(Table3[[#This Row],[W_A]]+Table3[[#This Row],[W_H]]))+Table3[[#This Row],[OTL_A]]+Table3[[#This Row],[SOL_A]]+Table3[[#This Row],[OTL_H]]+Table3[[#This Row],[SOL_H]]</f>
        <v>51</v>
      </c>
      <c r="AL22">
        <f>(3*(Table3[[#This Row],[RW_A]]+Table3[[#This Row],[RW_H]]))+(2*(Table3[[#This Row],[OTW_A]]+Table3[[#This Row],[SOW_A]]+Table3[[#This Row],[OTW_H]]+Table3[[#This Row],[SOW_H]]))+Table3[[#This Row],[OTL_A]]+Table3[[#This Row],[SOL_A]]+Table3[[#This Row],[OTL_H]]+Table3[[#This Row],[SOL_H]]</f>
        <v>70</v>
      </c>
      <c r="AM22" s="15">
        <f>Table3[[#This Row],[PTS]]/(2*Table3[[#This Row],[GP]])</f>
        <v>0.52040816326530615</v>
      </c>
      <c r="AN22" s="15">
        <f>Table3[[#This Row],[PTS2]]/(3*Table3[[#This Row],[GP]])</f>
        <v>0.47619047619047616</v>
      </c>
      <c r="AO22">
        <f>(2*Table3[[#This Row],[GR]])+Table3[[#This Row],[PTS]]</f>
        <v>117</v>
      </c>
      <c r="AP22">
        <f>(3*Table3[[#This Row],[GR]])+Table3[[#This Row],[PTS2]]</f>
        <v>169</v>
      </c>
      <c r="AQ22">
        <f>Table3[[#This Row],[PTS]]+(2 * Table3[[#This Row],[GR]] * Table3[[#This Row],[PTS%]])</f>
        <v>85.34693877551021</v>
      </c>
      <c r="AR22">
        <f>Table3[[#This Row],[PTS2]]+(3 * Table3[[#This Row],[GR]] * Table3[[#This Row],[PTS%2]])</f>
        <v>117.14285714285714</v>
      </c>
      <c r="AS22" s="20" t="str">
        <f>_xlfn.CONCAT(TEXT(Table3[[#This Row],[W]], "0"), "-", TEXT(Table3[[#This Row],[RL]],"0"), "-", TEXT(Table3[[#This Row],[OTL]]+Table3[[#This Row],[SOL]], "0"))</f>
        <v>23-21-5</v>
      </c>
      <c r="AT22">
        <f>COUNTIFS(DataRegularSeason20242025!$D$3:$D$1315,Table3[[#This Row],[Teams]],DataRegularSeason20242025!$K$3:$K$1315,0)</f>
        <v>1</v>
      </c>
      <c r="AU22">
        <f>SUMIF(DataRegularSeason20242025!$D$3:$D$1315,$A22, DataRegularSeason20242025!$J$3:$J$1315)</f>
        <v>59</v>
      </c>
      <c r="AV22">
        <f>SUMIF(DataRegularSeason20242025!$D$3:$D$1315,$A22, DataRegularSeason20242025!$K$3:$K$1315)</f>
        <v>72</v>
      </c>
      <c r="AW22">
        <f>AU22-AV22</f>
        <v>-13</v>
      </c>
      <c r="AX22">
        <f>COUNTIFS(DataRegularSeason20242025!$E$3:$E$1315,Table3[[#This Row],[Teams]],DataRegularSeason20242025!$J$3:$J$1315,0)</f>
        <v>2</v>
      </c>
      <c r="AY22">
        <f>SUMIF(DataRegularSeason20242025!$E$3:$E$1315,$A22,DataRegularSeason20242025!$K$3:$K$1315)</f>
        <v>79</v>
      </c>
      <c r="AZ22">
        <f>SUMIF(DataRegularSeason20242025!$E$3:$E$1315,$A22,DataRegularSeason20242025!$J$3:$J$1315)</f>
        <v>82</v>
      </c>
      <c r="BA22">
        <f>AY22-AZ22</f>
        <v>-3</v>
      </c>
      <c r="BB22">
        <f>AU22+AY22</f>
        <v>138</v>
      </c>
      <c r="BC22">
        <f>AV22+AZ22</f>
        <v>154</v>
      </c>
      <c r="BD22">
        <f>BB22-BC22</f>
        <v>-16</v>
      </c>
      <c r="BE22" s="17">
        <f>Table3[[#This Row],[GF]]/Table3[[#This Row],[GP]]</f>
        <v>2.8163265306122449</v>
      </c>
      <c r="BF22" s="17">
        <f>Table3[[#This Row],[GA]]/Table3[[#This Row],[GP]]</f>
        <v>3.1428571428571428</v>
      </c>
      <c r="BG22" s="17">
        <f>(Table3[[#This Row],[GF]]-Table3[[#This Row],[GA]])/Table3[[#This Row],[GP]]</f>
        <v>-0.32653061224489793</v>
      </c>
      <c r="BH22" s="49" t="str">
        <f>_xlfn.CONCAT(TEXT(Table3[[#This Row],[W_H]], "0"), "-", TEXT(Table3[[#This Row],[RL_H]],"0"), "-", TEXT(Table3[[#This Row],[OTL_H]]+Table3[[#This Row],[SOL_H]], "0"))</f>
        <v>14-11-2</v>
      </c>
      <c r="BI22" s="49" t="str">
        <f>_xlfn.CONCAT(TEXT(Table3[[#This Row],[W_A]], "0"), "-", TEXT(Table3[[#This Row],[RL_A]],"0"), "-", TEXT(Table3[[#This Row],[OTL_A]]+Table3[[#This Row],[SOL_A]], "0"))</f>
        <v>9-10-3</v>
      </c>
      <c r="BJ22" s="49">
        <f>((2*(Table3[[#This Row],[W_H]]))+Table3[[#This Row],[OTL_H]]+Table3[[#This Row],[SOL_H]])/(2*Table3[[#This Row],[GP_H]])</f>
        <v>0.55555555555555558</v>
      </c>
      <c r="BK22" s="49">
        <f>((2*(Table3[[#This Row],[W_A]]))+Table3[[#This Row],[OTL_A]]+Table3[[#This Row],[SOL_A]])/(2*Table3[[#This Row],[GP_A]])</f>
        <v>0.47727272727272729</v>
      </c>
      <c r="BL22" s="21">
        <f>(Table3[[#This Row],[W]]*$CG$3)+(Table3[[#This Row],[L]]*$CG$4)+(Table3[[#This Row],[GF]]*$CG$5)+(Table3[[#This Row],[GA]]*$CG$6)</f>
        <v>55.4</v>
      </c>
      <c r="BM22" s="21">
        <f>(82*(((Table3[[#This Row],[PTS%]]*$CG$3)+((1-Table3[[#This Row],[PTS%]])*$CG$4)+(Table3[[#This Row],[GF]]*$CG$5)+(Table3[[#This Row],[GA]]*$CG$6))/Table3[[#This Row],[GP]])) + (Table3[[#This Row],[W]]*$CG$3)+(Table3[[#This Row],[L]]*$CG$4)+(Table3[[#This Row],[GF]]*$CG$5)+(Table3[[#This Row],[GA]]*$CG$6)</f>
        <v>116.48846314035819</v>
      </c>
      <c r="BN22">
        <f>COUNTIFS(DataRegularSeason20242025!$D$3:$D$1315,$A22,DataRegularSeason20242025!$H$3:$H$1315, $A22)</f>
        <v>6</v>
      </c>
      <c r="BO22">
        <f>COUNTIFS(DataRegularSeason20242025!$E$3:$E$1315,$A22,DataRegularSeason20242025!$H$3:$H$1315, $A22)</f>
        <v>9</v>
      </c>
      <c r="BP22">
        <f>BN22+BO22</f>
        <v>15</v>
      </c>
      <c r="BQ22">
        <f>F22-BN22</f>
        <v>16</v>
      </c>
      <c r="BR22">
        <f>H22-BO22</f>
        <v>18</v>
      </c>
      <c r="BS22">
        <f>BQ22+BR22</f>
        <v>34</v>
      </c>
      <c r="BV22">
        <v>2008</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15</v>
      </c>
      <c r="B23" t="s">
        <v>97</v>
      </c>
      <c r="C23" t="s">
        <v>95</v>
      </c>
      <c r="D23">
        <f>COUNTIFS(DataRegularSeason20242025!$D$3:$D$1315,$A23,DataRegularSeason20242025!$R$3:$R$1315,1,DataRegularSeason20242025!$N$3:$N$1315,1) + COUNTIFS(DataRegularSeason20242025!$E$3:$E$1315,$A23,DataRegularSeason20242025!$R$3:$R$1315,1,DataRegularSeason20242025!$N$3:$N$1315,1)</f>
        <v>41</v>
      </c>
      <c r="E23" s="15">
        <f>Table3[[#This Row],[Watched]]/Table3[[#This Row],[GP]]</f>
        <v>0.85416666666666663</v>
      </c>
      <c r="F23">
        <f>COUNTIFS(DataRegularSeason20242025!$N$3:$N$1315,1,DataRegularSeason20242025!$D$3:$D$1315,$A23)</f>
        <v>25</v>
      </c>
      <c r="G23">
        <f>41-Table3[[#This Row],[GP_A]]</f>
        <v>16</v>
      </c>
      <c r="H23">
        <f>COUNTIFS(DataRegularSeason20242025!$E$3:$E$1315,$A23,DataRegularSeason20242025!$N$3:$N$1315,1)</f>
        <v>23</v>
      </c>
      <c r="I23">
        <f>41-Table3[[#This Row],[GP_H]]</f>
        <v>18</v>
      </c>
      <c r="J23">
        <f>F23+H23</f>
        <v>48</v>
      </c>
      <c r="K23">
        <f>82-Table3[[#This Row],[GP]]</f>
        <v>34</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12</v>
      </c>
      <c r="Q23">
        <f>COUNTIFS(DataRegularSeason20242025!$D$3:$D$1315,$A23, DataRegularSeason20242025!$S$3:$S$1315, $A23,DataRegularSeason20242025!$M$3:$M$1315,"REG")</f>
        <v>9</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8</v>
      </c>
      <c r="U23">
        <f>COUNTIFS(DataRegularSeason20242025!$E$3:$E$1315,$A23, DataRegularSeason20242025!$L$3:$L$1315, $A23,DataRegularSeason20242025!$N$3:$N$1315,1,DataRegularSeason20242025!$M$3:$M$1315,"REG")</f>
        <v>6</v>
      </c>
      <c r="V23">
        <f>COUNTIFS(DataRegularSeason20242025!$E$3:$E$1315,$A23, DataRegularSeason20242025!$L$3:$L$1315, $A23,DataRegularSeason20242025!$N$3:$N$1315,1,DataRegularSeason20242025!$M$3:$M$1315,"OT")</f>
        <v>2</v>
      </c>
      <c r="W23">
        <f>COUNTIFS(DataRegularSeason20242025!$E$3:$E$1315,$A23, DataRegularSeason20242025!$L$3:$L$1315, $A23,DataRegularSeason20242025!$N$3:$N$1315,1,DataRegularSeason20242025!$M$3:$M$1315,"SO")</f>
        <v>0</v>
      </c>
      <c r="X23">
        <f>H23-T23</f>
        <v>15</v>
      </c>
      <c r="Y23">
        <f>COUNTIFS(DataRegularSeason20242025!$E$3:$E$1315,$A23, DataRegularSeason20242025!$S$3:$S$1315, $A23,DataRegularSeason20242025!$M$3:$M$1315,"REG")</f>
        <v>11</v>
      </c>
      <c r="Z23">
        <f>COUNTIFS(DataRegularSeason20242025!$E$3:$E$1315,$A23, DataRegularSeason20242025!$S$3:$S$1315, $A23,DataRegularSeason20242025!$M$3:$M$1315,"OT")</f>
        <v>2</v>
      </c>
      <c r="AA23">
        <f>COUNTIFS(DataRegularSeason20242025!$E$3:$E$1315,$A23, DataRegularSeason20242025!$S$3:$S$1315, $A23,DataRegularSeason20242025!$M$3:$M$1315,"SO")</f>
        <v>2</v>
      </c>
      <c r="AB23">
        <f>Table3[[#This Row],[W_A]]+Table3[[#This Row],[W_H]]</f>
        <v>21</v>
      </c>
      <c r="AC23">
        <f>Table3[[#This Row],[L_A]]+Table3[[#This Row],[L_H]]</f>
        <v>27</v>
      </c>
      <c r="AD23">
        <f>Table3[[#This Row],[RW_A]]+Table3[[#This Row],[RW_H]]</f>
        <v>16</v>
      </c>
      <c r="AE23">
        <f>Table3[[#This Row],[RL_A]]+Table3[[#This Row],[RL_H]]</f>
        <v>20</v>
      </c>
      <c r="AF23">
        <f>Table3[[#This Row],[OTW_A]]+Table3[[#This Row],[OTW_H]]</f>
        <v>5</v>
      </c>
      <c r="AG23">
        <f>Table3[[#This Row],[OTL_A]]+Table3[[#This Row],[OTL_H]]</f>
        <v>5</v>
      </c>
      <c r="AH23">
        <f>Table3[[#This Row],[SOW_A]]+Table3[[#This Row],[SOW_H]]</f>
        <v>0</v>
      </c>
      <c r="AI23">
        <f>Table3[[#This Row],[SOL_A]]+Table3[[#This Row],[SOL_H]]</f>
        <v>2</v>
      </c>
      <c r="AJ23" s="20" t="str">
        <f>_xlfn.CONCAT(TEXT(Table3[[#This Row],[OTW]]+Table3[[#This Row],[SOW]], "0"), "-", TEXT(Table3[[#This Row],[OTL]]+Table3[[#This Row],[SOL]],"0"))</f>
        <v>5-7</v>
      </c>
      <c r="AK23">
        <f>(2*(Table3[[#This Row],[W_A]]+Table3[[#This Row],[W_H]]))+Table3[[#This Row],[OTL_A]]+Table3[[#This Row],[SOL_A]]+Table3[[#This Row],[OTL_H]]+Table3[[#This Row],[SOL_H]]</f>
        <v>49</v>
      </c>
      <c r="AL23">
        <f>(3*(Table3[[#This Row],[RW_A]]+Table3[[#This Row],[RW_H]]))+(2*(Table3[[#This Row],[OTW_A]]+Table3[[#This Row],[SOW_A]]+Table3[[#This Row],[OTW_H]]+Table3[[#This Row],[SOW_H]]))+Table3[[#This Row],[OTL_A]]+Table3[[#This Row],[SOL_A]]+Table3[[#This Row],[OTL_H]]+Table3[[#This Row],[SOL_H]]</f>
        <v>65</v>
      </c>
      <c r="AM23" s="15">
        <f>Table3[[#This Row],[PTS]]/(2*Table3[[#This Row],[GP]])</f>
        <v>0.51041666666666663</v>
      </c>
      <c r="AN23" s="15">
        <f>Table3[[#This Row],[PTS2]]/(3*Table3[[#This Row],[GP]])</f>
        <v>0.4513888888888889</v>
      </c>
      <c r="AO23">
        <f>(2*Table3[[#This Row],[GR]])+Table3[[#This Row],[PTS]]</f>
        <v>117</v>
      </c>
      <c r="AP23">
        <f>(3*Table3[[#This Row],[GR]])+Table3[[#This Row],[PTS2]]</f>
        <v>167</v>
      </c>
      <c r="AQ23">
        <f>Table3[[#This Row],[PTS]]+(2 * Table3[[#This Row],[GR]] * Table3[[#This Row],[PTS%]])</f>
        <v>83.708333333333329</v>
      </c>
      <c r="AR23">
        <f>Table3[[#This Row],[PTS2]]+(3 * Table3[[#This Row],[GR]] * Table3[[#This Row],[PTS%2]])</f>
        <v>111.04166666666666</v>
      </c>
      <c r="AS23" s="20" t="str">
        <f>_xlfn.CONCAT(TEXT(Table3[[#This Row],[W]], "0"), "-", TEXT(Table3[[#This Row],[RL]],"0"), "-", TEXT(Table3[[#This Row],[OTL]]+Table3[[#This Row],[SOL]], "0"))</f>
        <v>21-20-7</v>
      </c>
      <c r="AT23">
        <f>COUNTIFS(DataRegularSeason20242025!$D$3:$D$1315,Table3[[#This Row],[Teams]],DataRegularSeason20242025!$K$3:$K$1315,0)</f>
        <v>2</v>
      </c>
      <c r="AU23">
        <f>SUMIF(DataRegularSeason20242025!$D$3:$D$1315,$A23, DataRegularSeason20242025!$J$3:$J$1315)</f>
        <v>76</v>
      </c>
      <c r="AV23">
        <f>SUMIF(DataRegularSeason20242025!$D$3:$D$1315,$A23, DataRegularSeason20242025!$K$3:$K$1315)</f>
        <v>69</v>
      </c>
      <c r="AW23">
        <f>AU23-AV23</f>
        <v>7</v>
      </c>
      <c r="AX23">
        <f>COUNTIFS(DataRegularSeason20242025!$E$3:$E$1315,Table3[[#This Row],[Teams]],DataRegularSeason20242025!$J$3:$J$1315,0)</f>
        <v>0</v>
      </c>
      <c r="AY23">
        <f>SUMIF(DataRegularSeason20242025!$E$3:$E$1315,$A23,DataRegularSeason20242025!$K$3:$K$1315)</f>
        <v>62</v>
      </c>
      <c r="AZ23">
        <f>SUMIF(DataRegularSeason20242025!$E$3:$E$1315,$A23,DataRegularSeason20242025!$J$3:$J$1315)</f>
        <v>75</v>
      </c>
      <c r="BA23">
        <f>AY23-AZ23</f>
        <v>-13</v>
      </c>
      <c r="BB23">
        <f>AU23+AY23</f>
        <v>138</v>
      </c>
      <c r="BC23">
        <f>AV23+AZ23</f>
        <v>144</v>
      </c>
      <c r="BD23">
        <f>BB23-BC23</f>
        <v>-6</v>
      </c>
      <c r="BE23" s="17">
        <f>Table3[[#This Row],[GF]]/Table3[[#This Row],[GP]]</f>
        <v>2.875</v>
      </c>
      <c r="BF23" s="17">
        <f>Table3[[#This Row],[GA]]/Table3[[#This Row],[GP]]</f>
        <v>3</v>
      </c>
      <c r="BG23" s="17">
        <f>(Table3[[#This Row],[GF]]-Table3[[#This Row],[GA]])/Table3[[#This Row],[GP]]</f>
        <v>-0.125</v>
      </c>
      <c r="BH23" s="49" t="str">
        <f>_xlfn.CONCAT(TEXT(Table3[[#This Row],[W_H]], "0"), "-", TEXT(Table3[[#This Row],[RL_H]],"0"), "-", TEXT(Table3[[#This Row],[OTL_H]]+Table3[[#This Row],[SOL_H]], "0"))</f>
        <v>8-11-4</v>
      </c>
      <c r="BI23" s="49" t="str">
        <f>_xlfn.CONCAT(TEXT(Table3[[#This Row],[W_A]], "0"), "-", TEXT(Table3[[#This Row],[RL_A]],"0"), "-", TEXT(Table3[[#This Row],[OTL_A]]+Table3[[#This Row],[SOL_A]], "0"))</f>
        <v>13-9-3</v>
      </c>
      <c r="BJ23" s="49">
        <f>((2*(Table3[[#This Row],[W_H]]))+Table3[[#This Row],[OTL_H]]+Table3[[#This Row],[SOL_H]])/(2*Table3[[#This Row],[GP_H]])</f>
        <v>0.43478260869565216</v>
      </c>
      <c r="BK23" s="49">
        <f>((2*(Table3[[#This Row],[W_A]]))+Table3[[#This Row],[OTL_A]]+Table3[[#This Row],[SOL_A]])/(2*Table3[[#This Row],[GP_A]])</f>
        <v>0.57999999999999996</v>
      </c>
      <c r="BL23" s="21">
        <f>(Table3[[#This Row],[W]]*$CG$3)+(Table3[[#This Row],[L]]*$CG$4)+(Table3[[#This Row],[GF]]*$CG$5)+(Table3[[#This Row],[GA]]*$CG$6)</f>
        <v>53.699999999999996</v>
      </c>
      <c r="BM23" s="21">
        <f>(82*(((Table3[[#This Row],[PTS%]]*$CG$3)+((1-Table3[[#This Row],[PTS%]])*$CG$4)+(Table3[[#This Row],[GF]]*$CG$5)+(Table3[[#This Row],[GA]]*$CG$6))/Table3[[#This Row],[GP]])) + (Table3[[#This Row],[W]]*$CG$3)+(Table3[[#This Row],[L]]*$CG$4)+(Table3[[#This Row],[GF]]*$CG$5)+(Table3[[#This Row],[GA]]*$CG$6)</f>
        <v>114.34939236111111</v>
      </c>
      <c r="BN23">
        <f>COUNTIFS(DataRegularSeason20242025!$D$3:$D$1315,$A23,DataRegularSeason20242025!$H$3:$H$1315, $A23)</f>
        <v>8</v>
      </c>
      <c r="BO23">
        <f>COUNTIFS(DataRegularSeason20242025!$E$3:$E$1315,$A23,DataRegularSeason20242025!$H$3:$H$1315, $A23)</f>
        <v>6</v>
      </c>
      <c r="BP23">
        <f>BN23+BO23</f>
        <v>14</v>
      </c>
      <c r="BQ23">
        <f>F23-BN23</f>
        <v>17</v>
      </c>
      <c r="BR23">
        <f>H23-BO23</f>
        <v>17</v>
      </c>
      <c r="BS23">
        <f>BQ23+BR23</f>
        <v>34</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33</v>
      </c>
      <c r="B24" t="s">
        <v>98</v>
      </c>
      <c r="C24" t="s">
        <v>99</v>
      </c>
      <c r="D24">
        <f>COUNTIFS(DataRegularSeason20242025!$D$3:$D$1315,$A24,DataRegularSeason20242025!$R$3:$R$1315,1,DataRegularSeason20242025!$N$3:$N$1315,1) + COUNTIFS(DataRegularSeason20242025!$E$3:$E$1315,$A24,DataRegularSeason20242025!$R$3:$R$1315,1,DataRegularSeason20242025!$N$3:$N$1315,1)</f>
        <v>37</v>
      </c>
      <c r="E24" s="15">
        <f>Table3[[#This Row],[Watched]]/Table3[[#This Row],[GP]]</f>
        <v>0.77083333333333337</v>
      </c>
      <c r="F24">
        <f>COUNTIFS(DataRegularSeason20242025!$N$3:$N$1315,1,DataRegularSeason20242025!$D$3:$D$1315,$A24)</f>
        <v>24</v>
      </c>
      <c r="G24">
        <f>41-Table3[[#This Row],[GP_A]]</f>
        <v>17</v>
      </c>
      <c r="H24">
        <f>COUNTIFS(DataRegularSeason20242025!$E$3:$E$1315,$A24,DataRegularSeason20242025!$N$3:$N$1315,1)</f>
        <v>24</v>
      </c>
      <c r="I24">
        <f>41-Table3[[#This Row],[GP_H]]</f>
        <v>17</v>
      </c>
      <c r="J24">
        <f>F24+H24</f>
        <v>48</v>
      </c>
      <c r="K24">
        <f>82-Table3[[#This Row],[GP]]</f>
        <v>34</v>
      </c>
      <c r="L24">
        <f>COUNTIFS(DataRegularSeason20242025!$D$3:$D$1315,$A24, DataRegularSeason20242025!$L$3:$L$1315, $A24,DataRegularSeason20242025!$N$3:$N$1315,1)</f>
        <v>10</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2</v>
      </c>
      <c r="O24">
        <f>COUNTIFS(DataRegularSeason20242025!$D$3:$D$1315,$A24, DataRegularSeason20242025!$L$3:$L$1315, $A24,DataRegularSeason20242025!$N$3:$N$1315,1,DataRegularSeason20242025!$M$3:$M$1315,"SO")</f>
        <v>0</v>
      </c>
      <c r="P24">
        <f>F24-L24</f>
        <v>14</v>
      </c>
      <c r="Q24">
        <f>COUNTIFS(DataRegularSeason20242025!$D$3:$D$1315,$A24, DataRegularSeason20242025!$S$3:$S$1315, $A24,DataRegularSeason20242025!$M$3:$M$1315,"REG")</f>
        <v>9</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11</v>
      </c>
      <c r="U24">
        <f>COUNTIFS(DataRegularSeason20242025!$E$3:$E$1315,$A24, DataRegularSeason20242025!$L$3:$L$1315, $A24,DataRegularSeason20242025!$N$3:$N$1315,1,DataRegularSeason20242025!$M$3:$M$1315,"REG")</f>
        <v>8</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13</v>
      </c>
      <c r="Y24">
        <f>COUNTIFS(DataRegularSeason20242025!$E$3:$E$1315,$A24, DataRegularSeason20242025!$S$3:$S$1315, $A24,DataRegularSeason20242025!$M$3:$M$1315,"REG")</f>
        <v>11</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21</v>
      </c>
      <c r="AC24">
        <f>Table3[[#This Row],[L_A]]+Table3[[#This Row],[L_H]]</f>
        <v>27</v>
      </c>
      <c r="AD24">
        <f>Table3[[#This Row],[RW_A]]+Table3[[#This Row],[RW_H]]</f>
        <v>16</v>
      </c>
      <c r="AE24">
        <f>Table3[[#This Row],[RL_A]]+Table3[[#This Row],[RL_H]]</f>
        <v>20</v>
      </c>
      <c r="AF24">
        <f>Table3[[#This Row],[OTW_A]]+Table3[[#This Row],[OTW_H]]</f>
        <v>3</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5-7</v>
      </c>
      <c r="AK24">
        <f>(2*(Table3[[#This Row],[W_A]]+Table3[[#This Row],[W_H]]))+Table3[[#This Row],[OTL_A]]+Table3[[#This Row],[SOL_A]]+Table3[[#This Row],[OTL_H]]+Table3[[#This Row],[SOL_H]]</f>
        <v>49</v>
      </c>
      <c r="AL24">
        <f>(3*(Table3[[#This Row],[RW_A]]+Table3[[#This Row],[RW_H]]))+(2*(Table3[[#This Row],[OTW_A]]+Table3[[#This Row],[SOW_A]]+Table3[[#This Row],[OTW_H]]+Table3[[#This Row],[SOW_H]]))+Table3[[#This Row],[OTL_A]]+Table3[[#This Row],[SOL_A]]+Table3[[#This Row],[OTL_H]]+Table3[[#This Row],[SOL_H]]</f>
        <v>65</v>
      </c>
      <c r="AM24" s="15">
        <f>Table3[[#This Row],[PTS]]/(2*Table3[[#This Row],[GP]])</f>
        <v>0.51041666666666663</v>
      </c>
      <c r="AN24" s="15">
        <f>Table3[[#This Row],[PTS2]]/(3*Table3[[#This Row],[GP]])</f>
        <v>0.4513888888888889</v>
      </c>
      <c r="AO24">
        <f>(2*Table3[[#This Row],[GR]])+Table3[[#This Row],[PTS]]</f>
        <v>117</v>
      </c>
      <c r="AP24">
        <f>(3*Table3[[#This Row],[GR]])+Table3[[#This Row],[PTS2]]</f>
        <v>167</v>
      </c>
      <c r="AQ24">
        <f>Table3[[#This Row],[PTS]]+(2 * Table3[[#This Row],[GR]] * Table3[[#This Row],[PTS%]])</f>
        <v>83.708333333333329</v>
      </c>
      <c r="AR24">
        <f>Table3[[#This Row],[PTS2]]+(3 * Table3[[#This Row],[GR]] * Table3[[#This Row],[PTS%2]])</f>
        <v>111.04166666666666</v>
      </c>
      <c r="AS24" s="20" t="str">
        <f>_xlfn.CONCAT(TEXT(Table3[[#This Row],[W]], "0"), "-", TEXT(Table3[[#This Row],[RL]],"0"), "-", TEXT(Table3[[#This Row],[OTL]]+Table3[[#This Row],[SOL]], "0"))</f>
        <v>21-20-7</v>
      </c>
      <c r="AT24">
        <f>COUNTIFS(DataRegularSeason20242025!$D$3:$D$1315,Table3[[#This Row],[Teams]],DataRegularSeason20242025!$K$3:$K$1315,0)</f>
        <v>1</v>
      </c>
      <c r="AU24">
        <f>SUMIF(DataRegularSeason20242025!$D$3:$D$1315,$A24, DataRegularSeason20242025!$J$3:$J$1315)</f>
        <v>64</v>
      </c>
      <c r="AV24">
        <f>SUMIF(DataRegularSeason20242025!$D$3:$D$1315,$A24, DataRegularSeason20242025!$K$3:$K$1315)</f>
        <v>66</v>
      </c>
      <c r="AW24">
        <f>AU24-AV24</f>
        <v>-2</v>
      </c>
      <c r="AX24">
        <f>COUNTIFS(DataRegularSeason20242025!$E$3:$E$1315,Table3[[#This Row],[Teams]],DataRegularSeason20242025!$J$3:$J$1315,0)</f>
        <v>1</v>
      </c>
      <c r="AY24">
        <f>SUMIF(DataRegularSeason20242025!$E$3:$E$1315,$A24,DataRegularSeason20242025!$K$3:$K$1315)</f>
        <v>66</v>
      </c>
      <c r="AZ24">
        <f>SUMIF(DataRegularSeason20242025!$E$3:$E$1315,$A24,DataRegularSeason20242025!$J$3:$J$1315)</f>
        <v>75</v>
      </c>
      <c r="BA24">
        <f>AY24-AZ24</f>
        <v>-9</v>
      </c>
      <c r="BB24">
        <f>AU24+AY24</f>
        <v>130</v>
      </c>
      <c r="BC24">
        <f>AV24+AZ24</f>
        <v>141</v>
      </c>
      <c r="BD24">
        <f>BB24-BC24</f>
        <v>-11</v>
      </c>
      <c r="BE24" s="17">
        <f>Table3[[#This Row],[GF]]/Table3[[#This Row],[GP]]</f>
        <v>2.7083333333333335</v>
      </c>
      <c r="BF24" s="17">
        <f>Table3[[#This Row],[GA]]/Table3[[#This Row],[GP]]</f>
        <v>2.9375</v>
      </c>
      <c r="BG24" s="17">
        <f>(Table3[[#This Row],[GF]]-Table3[[#This Row],[GA]])/Table3[[#This Row],[GP]]</f>
        <v>-0.22916666666666666</v>
      </c>
      <c r="BH24" s="49" t="str">
        <f>_xlfn.CONCAT(TEXT(Table3[[#This Row],[W_H]], "0"), "-", TEXT(Table3[[#This Row],[RL_H]],"0"), "-", TEXT(Table3[[#This Row],[OTL_H]]+Table3[[#This Row],[SOL_H]], "0"))</f>
        <v>11-11-2</v>
      </c>
      <c r="BI24" s="49" t="str">
        <f>_xlfn.CONCAT(TEXT(Table3[[#This Row],[W_A]], "0"), "-", TEXT(Table3[[#This Row],[RL_A]],"0"), "-", TEXT(Table3[[#This Row],[OTL_A]]+Table3[[#This Row],[SOL_A]], "0"))</f>
        <v>10-9-5</v>
      </c>
      <c r="BJ24" s="49">
        <f>((2*(Table3[[#This Row],[W_H]]))+Table3[[#This Row],[OTL_H]]+Table3[[#This Row],[SOL_H]])/(2*Table3[[#This Row],[GP_H]])</f>
        <v>0.5</v>
      </c>
      <c r="BK24" s="49">
        <f>((2*(Table3[[#This Row],[W_A]]))+Table3[[#This Row],[OTL_A]]+Table3[[#This Row],[SOL_A]])/(2*Table3[[#This Row],[GP_A]])</f>
        <v>0.52083333333333337</v>
      </c>
      <c r="BL24" s="21">
        <f>(Table3[[#This Row],[W]]*$CG$3)+(Table3[[#This Row],[L]]*$CG$4)+(Table3[[#This Row],[GF]]*$CG$5)+(Table3[[#This Row],[GA]]*$CG$6)</f>
        <v>52.2</v>
      </c>
      <c r="BM24" s="21">
        <f>(82*(((Table3[[#This Row],[PTS%]]*$CG$3)+((1-Table3[[#This Row],[PTS%]])*$CG$4)+(Table3[[#This Row],[GF]]*$CG$5)+(Table3[[#This Row],[GA]]*$CG$6))/Table3[[#This Row],[GP]])) + (Table3[[#This Row],[W]]*$CG$3)+(Table3[[#This Row],[L]]*$CG$4)+(Table3[[#This Row],[GF]]*$CG$5)+(Table3[[#This Row],[GA]]*$CG$6)</f>
        <v>110.28689236111111</v>
      </c>
      <c r="BN24">
        <f>COUNTIFS(DataRegularSeason20242025!$D$3:$D$1315,$A24,DataRegularSeason20242025!$H$3:$H$1315, $A24)</f>
        <v>5</v>
      </c>
      <c r="BO24">
        <f>COUNTIFS(DataRegularSeason20242025!$E$3:$E$1315,$A24,DataRegularSeason20242025!$H$3:$H$1315, $A24)</f>
        <v>9</v>
      </c>
      <c r="BP24">
        <f>BN24+BO24</f>
        <v>14</v>
      </c>
      <c r="BQ24">
        <f>F24-BN24</f>
        <v>19</v>
      </c>
      <c r="BR24">
        <f>H24-BO24</f>
        <v>15</v>
      </c>
      <c r="BS24">
        <f>BQ24+BR24</f>
        <v>34</v>
      </c>
      <c r="BV24">
        <v>1983</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42</v>
      </c>
      <c r="E25" s="15">
        <f>Table3[[#This Row],[Watched]]/Table3[[#This Row],[GP]]</f>
        <v>0.84</v>
      </c>
      <c r="F25">
        <f>COUNTIFS(DataRegularSeason20242025!$N$3:$N$1315,1,DataRegularSeason20242025!$D$3:$D$1315,$A25)</f>
        <v>26</v>
      </c>
      <c r="G25">
        <f>41-Table3[[#This Row],[GP_A]]</f>
        <v>15</v>
      </c>
      <c r="H25">
        <f>COUNTIFS(DataRegularSeason20242025!$E$3:$E$1315,$A25,DataRegularSeason20242025!$N$3:$N$1315,1)</f>
        <v>24</v>
      </c>
      <c r="I25">
        <f>41-Table3[[#This Row],[GP_H]]</f>
        <v>17</v>
      </c>
      <c r="J25">
        <f>F25+H25</f>
        <v>50</v>
      </c>
      <c r="K25">
        <f>82-Table3[[#This Row],[GP]]</f>
        <v>32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7</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14</v>
      </c>
      <c r="Q25">
        <f>COUNTIFS(DataRegularSeason20242025!$D$3:$D$1315,$A25, DataRegularSeason20242025!$S$3:$S$1315, $A25,DataRegularSeason20242025!$M$3:$M$1315,"REG")</f>
        <v>11</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13</v>
      </c>
      <c r="Y25">
        <f>COUNTIFS(DataRegularSeason20242025!$E$3:$E$1315,$A25, DataRegularSeason20242025!$S$3:$S$1315, $A25,DataRegularSeason20242025!$M$3:$M$1315,"REG")</f>
        <v>12</v>
      </c>
      <c r="Z25">
        <f>COUNTIFS(DataRegularSeason20242025!$E$3:$E$1315,$A25, DataRegularSeason20242025!$S$3:$S$1315, $A25,DataRegularSeason20242025!$M$3:$M$1315,"OT")</f>
        <v>1</v>
      </c>
      <c r="AA25">
        <f>COUNTIFS(DataRegularSeason20242025!$E$3:$E$1315,$A25, DataRegularSeason20242025!$S$3:$S$1315, $A25,DataRegularSeason20242025!$M$3:$M$1315,"SO")</f>
        <v>0</v>
      </c>
      <c r="AB25">
        <f>Table3[[#This Row],[W_A]]+Table3[[#This Row],[W_H]]</f>
        <v>23</v>
      </c>
      <c r="AC25">
        <f>Table3[[#This Row],[L_A]]+Table3[[#This Row],[L_H]]</f>
        <v>27</v>
      </c>
      <c r="AD25">
        <f>Table3[[#This Row],[RW_A]]+Table3[[#This Row],[RW_H]]</f>
        <v>16</v>
      </c>
      <c r="AE25">
        <f>Table3[[#This Row],[RL_A]]+Table3[[#This Row],[RL_H]]</f>
        <v>23</v>
      </c>
      <c r="AF25">
        <f>Table3[[#This Row],[OTW_A]]+Table3[[#This Row],[OTW_H]]</f>
        <v>5</v>
      </c>
      <c r="AG25">
        <f>Table3[[#This Row],[OTL_A]]+Table3[[#This Row],[OTL_H]]</f>
        <v>4</v>
      </c>
      <c r="AH25">
        <f>Table3[[#This Row],[SOW_A]]+Table3[[#This Row],[SOW_H]]</f>
        <v>2</v>
      </c>
      <c r="AI25">
        <f>Table3[[#This Row],[SOL_A]]+Table3[[#This Row],[SOL_H]]</f>
        <v>0</v>
      </c>
      <c r="AJ25" s="20" t="str">
        <f>_xlfn.CONCAT(TEXT(Table3[[#This Row],[OTW]]+Table3[[#This Row],[SOW]], "0"), "-", TEXT(Table3[[#This Row],[OTL]]+Table3[[#This Row],[SOL]],"0"))</f>
        <v>7-4</v>
      </c>
      <c r="AK25">
        <f>(2*(Table3[[#This Row],[W_A]]+Table3[[#This Row],[W_H]]))+Table3[[#This Row],[OTL_A]]+Table3[[#This Row],[SOL_A]]+Table3[[#This Row],[OTL_H]]+Table3[[#This Row],[SOL_H]]</f>
        <v>50</v>
      </c>
      <c r="AL25">
        <f>(3*(Table3[[#This Row],[RW_A]]+Table3[[#This Row],[RW_H]]))+(2*(Table3[[#This Row],[OTW_A]]+Table3[[#This Row],[SOW_A]]+Table3[[#This Row],[OTW_H]]+Table3[[#This Row],[SOW_H]]))+Table3[[#This Row],[OTL_A]]+Table3[[#This Row],[SOL_A]]+Table3[[#This Row],[OTL_H]]+Table3[[#This Row],[SOL_H]]</f>
        <v>66</v>
      </c>
      <c r="AM25" s="15">
        <f>Table3[[#This Row],[PTS]]/(2*Table3[[#This Row],[GP]])</f>
        <v>0.5</v>
      </c>
      <c r="AN25" s="15">
        <f>Table3[[#This Row],[PTS2]]/(3*Table3[[#This Row],[GP]])</f>
        <v>0.44</v>
      </c>
      <c r="AO25">
        <f>(2*Table3[[#This Row],[GR]])+Table3[[#This Row],[PTS]]</f>
        <v>114</v>
      </c>
      <c r="AP25">
        <f>(3*Table3[[#This Row],[GR]])+Table3[[#This Row],[PTS2]]</f>
        <v>162</v>
      </c>
      <c r="AQ25">
        <f>Table3[[#This Row],[PTS]]+(2 * Table3[[#This Row],[GR]] * Table3[[#This Row],[PTS%]])</f>
        <v>82</v>
      </c>
      <c r="AR25">
        <f>Table3[[#This Row],[PTS2]]+(3 * Table3[[#This Row],[GR]] * Table3[[#This Row],[PTS%2]])</f>
        <v>108.24000000000001</v>
      </c>
      <c r="AS25" s="20" t="str">
        <f>_xlfn.CONCAT(TEXT(Table3[[#This Row],[W]], "0"), "-", TEXT(Table3[[#This Row],[RL]],"0"), "-", TEXT(Table3[[#This Row],[OTL]]+Table3[[#This Row],[SOL]], "0"))</f>
        <v>23-23-4</v>
      </c>
      <c r="AT25">
        <f>COUNTIFS(DataRegularSeason20242025!$D$3:$D$1315,Table3[[#This Row],[Teams]],DataRegularSeason20242025!$K$3:$K$1315,0)</f>
        <v>2</v>
      </c>
      <c r="AU25">
        <f>SUMIF(DataRegularSeason20242025!$D$3:$D$1315,$A25, DataRegularSeason20242025!$J$3:$J$1315)</f>
        <v>78</v>
      </c>
      <c r="AV25">
        <f>SUMIF(DataRegularSeason20242025!$D$3:$D$1315,$A25, DataRegularSeason20242025!$K$3:$K$1315)</f>
        <v>81</v>
      </c>
      <c r="AW25">
        <f>AU25-AV25</f>
        <v>-3</v>
      </c>
      <c r="AX25">
        <f>COUNTIFS(DataRegularSeason20242025!$E$3:$E$1315,Table3[[#This Row],[Teams]],DataRegularSeason20242025!$J$3:$J$1315,0)</f>
        <v>2</v>
      </c>
      <c r="AY25">
        <f>SUMIF(DataRegularSeason20242025!$E$3:$E$1315,$A25,DataRegularSeason20242025!$K$3:$K$1315)</f>
        <v>62</v>
      </c>
      <c r="AZ25">
        <f>SUMIF(DataRegularSeason20242025!$E$3:$E$1315,$A25,DataRegularSeason20242025!$J$3:$J$1315)</f>
        <v>68</v>
      </c>
      <c r="BA25">
        <f>AY25-AZ25</f>
        <v>-6</v>
      </c>
      <c r="BB25">
        <f>AU25+AY25</f>
        <v>140</v>
      </c>
      <c r="BC25">
        <f>AV25+AZ25</f>
        <v>149</v>
      </c>
      <c r="BD25">
        <f>BB25-BC25</f>
        <v>-9</v>
      </c>
      <c r="BE25" s="17">
        <f>Table3[[#This Row],[GF]]/Table3[[#This Row],[GP]]</f>
        <v>2.8</v>
      </c>
      <c r="BF25" s="17">
        <f>Table3[[#This Row],[GA]]/Table3[[#This Row],[GP]]</f>
        <v>2.98</v>
      </c>
      <c r="BG25" s="17">
        <f>(Table3[[#This Row],[GF]]-Table3[[#This Row],[GA]])/Table3[[#This Row],[GP]]</f>
        <v>-0.18</v>
      </c>
      <c r="BH25" s="49" t="str">
        <f>_xlfn.CONCAT(TEXT(Table3[[#This Row],[W_H]], "0"), "-", TEXT(Table3[[#This Row],[RL_H]],"0"), "-", TEXT(Table3[[#This Row],[OTL_H]]+Table3[[#This Row],[SOL_H]], "0"))</f>
        <v>11-12-1</v>
      </c>
      <c r="BI25" s="49" t="str">
        <f>_xlfn.CONCAT(TEXT(Table3[[#This Row],[W_A]], "0"), "-", TEXT(Table3[[#This Row],[RL_A]],"0"), "-", TEXT(Table3[[#This Row],[OTL_A]]+Table3[[#This Row],[SOL_A]], "0"))</f>
        <v>12-11-3</v>
      </c>
      <c r="BJ25" s="49">
        <f>((2*(Table3[[#This Row],[W_H]]))+Table3[[#This Row],[OTL_H]]+Table3[[#This Row],[SOL_H]])/(2*Table3[[#This Row],[GP_H]])</f>
        <v>0.47916666666666669</v>
      </c>
      <c r="BK25" s="49">
        <f>((2*(Table3[[#This Row],[W_A]]))+Table3[[#This Row],[OTL_A]]+Table3[[#This Row],[SOL_A]])/(2*Table3[[#This Row],[GP_A]])</f>
        <v>0.51923076923076927</v>
      </c>
      <c r="BL25" s="21">
        <f>(Table3[[#This Row],[W]]*$CG$3)+(Table3[[#This Row],[L]]*$CG$4)+(Table3[[#This Row],[GF]]*$CG$5)+(Table3[[#This Row],[GA]]*$CG$6)</f>
        <v>55.5</v>
      </c>
      <c r="BM25" s="21">
        <f>(82*(((Table3[[#This Row],[PTS%]]*$CG$3)+((1-Table3[[#This Row],[PTS%]])*$CG$4)+(Table3[[#This Row],[GF]]*$CG$5)+(Table3[[#This Row],[GA]]*$CG$6))/Table3[[#This Row],[GP]])) + (Table3[[#This Row],[W]]*$CG$3)+(Table3[[#This Row],[L]]*$CG$4)+(Table3[[#This Row],[GF]]*$CG$5)+(Table3[[#This Row],[GA]]*$CG$6)</f>
        <v>115.032</v>
      </c>
      <c r="BN25">
        <f>COUNTIFS(DataRegularSeason20242025!$D$3:$D$1315,$A25,DataRegularSeason20242025!$H$3:$H$1315, $A25)</f>
        <v>11</v>
      </c>
      <c r="BO25">
        <f>COUNTIFS(DataRegularSeason20242025!$E$3:$E$1315,$A25,DataRegularSeason20242025!$H$3:$H$1315, $A25)</f>
        <v>13</v>
      </c>
      <c r="BP25">
        <f>BN25+BO25</f>
        <v>24</v>
      </c>
      <c r="BQ25">
        <f>F25-BN25</f>
        <v>15</v>
      </c>
      <c r="BR25">
        <f>H25-BO25</f>
        <v>11</v>
      </c>
      <c r="BS25">
        <f>BQ25+BR25</f>
        <v>26</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45</v>
      </c>
      <c r="B26" t="s">
        <v>98</v>
      </c>
      <c r="C26" t="s">
        <v>99</v>
      </c>
      <c r="D26">
        <f>COUNTIFS(DataRegularSeason20242025!$D$3:$D$1315,$A26,DataRegularSeason20242025!$R$3:$R$1315,1,DataRegularSeason20242025!$N$3:$N$1315,1) + COUNTIFS(DataRegularSeason20242025!$E$3:$E$1315,$A26,DataRegularSeason20242025!$R$3:$R$1315,1,DataRegularSeason20242025!$N$3:$N$1315,1)</f>
        <v>44</v>
      </c>
      <c r="E26" s="15">
        <f>Table3[[#This Row],[Watched]]/Table3[[#This Row],[GP]]</f>
        <v>0.88</v>
      </c>
      <c r="F26">
        <f>COUNTIFS(DataRegularSeason20242025!$N$3:$N$1315,1,DataRegularSeason20242025!$D$3:$D$1315,$A26)</f>
        <v>27</v>
      </c>
      <c r="G26">
        <f>41-Table3[[#This Row],[GP_A]]</f>
        <v>14</v>
      </c>
      <c r="H26">
        <f>COUNTIFS(DataRegularSeason20242025!$E$3:$E$1315,$A26,DataRegularSeason20242025!$N$3:$N$1315,1)</f>
        <v>23</v>
      </c>
      <c r="I26">
        <f>41-Table3[[#This Row],[GP_H]]</f>
        <v>18</v>
      </c>
      <c r="J26">
        <f>F26+H26</f>
        <v>50</v>
      </c>
      <c r="K26">
        <f>82-Table3[[#This Row],[GP]]</f>
        <v>32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16</v>
      </c>
      <c r="Q26">
        <f>COUNTIFS(DataRegularSeason20242025!$D$3:$D$1315,$A26, DataRegularSeason20242025!$S$3:$S$1315, $A26,DataRegularSeason20242025!$M$3:$M$1315,"REG")</f>
        <v>11</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11</v>
      </c>
      <c r="U26">
        <f>COUNTIFS(DataRegularSeason20242025!$E$3:$E$1315,$A26, DataRegularSeason20242025!$L$3:$L$1315, $A26,DataRegularSeason20242025!$N$3:$N$1315,1,DataRegularSeason20242025!$M$3:$M$1315,"REG")</f>
        <v>7</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12</v>
      </c>
      <c r="Y26">
        <f>COUNTIFS(DataRegularSeason20242025!$E$3:$E$1315,$A26, DataRegularSeason20242025!$S$3:$S$1315, $A26,DataRegularSeason20242025!$M$3:$M$1315,"REG")</f>
        <v>11</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22</v>
      </c>
      <c r="AC26">
        <f>Table3[[#This Row],[L_A]]+Table3[[#This Row],[L_H]]</f>
        <v>28</v>
      </c>
      <c r="AD26">
        <f>Table3[[#This Row],[RW_A]]+Table3[[#This Row],[RW_H]]</f>
        <v>13</v>
      </c>
      <c r="AE26">
        <f>Table3[[#This Row],[RL_A]]+Table3[[#This Row],[RL_H]]</f>
        <v>22</v>
      </c>
      <c r="AF26">
        <f>Table3[[#This Row],[OTW_A]]+Table3[[#This Row],[OTW_H]]</f>
        <v>6</v>
      </c>
      <c r="AG26">
        <f>Table3[[#This Row],[OTL_A]]+Table3[[#This Row],[OTL_H]]</f>
        <v>3</v>
      </c>
      <c r="AH26">
        <f>Table3[[#This Row],[SOW_A]]+Table3[[#This Row],[SOW_H]]</f>
        <v>3</v>
      </c>
      <c r="AI26">
        <f>Table3[[#This Row],[SOL_A]]+Table3[[#This Row],[SOL_H]]</f>
        <v>3</v>
      </c>
      <c r="AJ26" s="20" t="str">
        <f>_xlfn.CONCAT(TEXT(Table3[[#This Row],[OTW]]+Table3[[#This Row],[SOW]], "0"), "-", TEXT(Table3[[#This Row],[OTL]]+Table3[[#This Row],[SOL]],"0"))</f>
        <v>9-6</v>
      </c>
      <c r="AK26">
        <f>(2*(Table3[[#This Row],[W_A]]+Table3[[#This Row],[W_H]]))+Table3[[#This Row],[OTL_A]]+Table3[[#This Row],[SOL_A]]+Table3[[#This Row],[OTL_H]]+Table3[[#This Row],[SOL_H]]</f>
        <v>50</v>
      </c>
      <c r="AL26">
        <f>(3*(Table3[[#This Row],[RW_A]]+Table3[[#This Row],[RW_H]]))+(2*(Table3[[#This Row],[OTW_A]]+Table3[[#This Row],[SOW_A]]+Table3[[#This Row],[OTW_H]]+Table3[[#This Row],[SOW_H]]))+Table3[[#This Row],[OTL_A]]+Table3[[#This Row],[SOL_A]]+Table3[[#This Row],[OTL_H]]+Table3[[#This Row],[SOL_H]]</f>
        <v>63</v>
      </c>
      <c r="AM26" s="15">
        <f>Table3[[#This Row],[PTS]]/(2*Table3[[#This Row],[GP]])</f>
        <v>0.5</v>
      </c>
      <c r="AN26" s="15">
        <f>Table3[[#This Row],[PTS2]]/(3*Table3[[#This Row],[GP]])</f>
        <v>0.42</v>
      </c>
      <c r="AO26">
        <f>(2*Table3[[#This Row],[GR]])+Table3[[#This Row],[PTS]]</f>
        <v>114</v>
      </c>
      <c r="AP26">
        <f>(3*Table3[[#This Row],[GR]])+Table3[[#This Row],[PTS2]]</f>
        <v>159</v>
      </c>
      <c r="AQ26">
        <f>Table3[[#This Row],[PTS]]+(2 * Table3[[#This Row],[GR]] * Table3[[#This Row],[PTS%]])</f>
        <v>82</v>
      </c>
      <c r="AR26">
        <f>Table3[[#This Row],[PTS2]]+(3 * Table3[[#This Row],[GR]] * Table3[[#This Row],[PTS%2]])</f>
        <v>103.32</v>
      </c>
      <c r="AS26" s="20" t="str">
        <f>_xlfn.CONCAT(TEXT(Table3[[#This Row],[W]], "0"), "-", TEXT(Table3[[#This Row],[RL]],"0"), "-", TEXT(Table3[[#This Row],[OTL]]+Table3[[#This Row],[SOL]], "0"))</f>
        <v>22-22-6</v>
      </c>
      <c r="AT26">
        <f>COUNTIFS(DataRegularSeason20242025!$D$3:$D$1315,Table3[[#This Row],[Teams]],DataRegularSeason20242025!$K$3:$K$1315,0)</f>
        <v>2</v>
      </c>
      <c r="AU26">
        <f>SUMIF(DataRegularSeason20242025!$D$3:$D$1315,$A26, DataRegularSeason20242025!$J$3:$J$1315)</f>
        <v>81</v>
      </c>
      <c r="AV26">
        <f>SUMIF(DataRegularSeason20242025!$D$3:$D$1315,$A26, DataRegularSeason20242025!$K$3:$K$1315)</f>
        <v>97</v>
      </c>
      <c r="AW26">
        <f>AU26-AV26</f>
        <v>-16</v>
      </c>
      <c r="AX26">
        <f>COUNTIFS(DataRegularSeason20242025!$E$3:$E$1315,Table3[[#This Row],[Teams]],DataRegularSeason20242025!$J$3:$J$1315,0)</f>
        <v>1</v>
      </c>
      <c r="AY26">
        <f>SUMIF(DataRegularSeason20242025!$E$3:$E$1315,$A26,DataRegularSeason20242025!$K$3:$K$1315)</f>
        <v>69</v>
      </c>
      <c r="AZ26">
        <f>SUMIF(DataRegularSeason20242025!$E$3:$E$1315,$A26,DataRegularSeason20242025!$J$3:$J$1315)</f>
        <v>74</v>
      </c>
      <c r="BA26">
        <f>AY26-AZ26</f>
        <v>-5</v>
      </c>
      <c r="BB26">
        <f>AU26+AY26</f>
        <v>150</v>
      </c>
      <c r="BC26">
        <f>AV26+AZ26</f>
        <v>171</v>
      </c>
      <c r="BD26">
        <f>BB26-BC26</f>
        <v>-21</v>
      </c>
      <c r="BE26" s="17">
        <f>Table3[[#This Row],[GF]]/Table3[[#This Row],[GP]]</f>
        <v>3</v>
      </c>
      <c r="BF26" s="17">
        <f>Table3[[#This Row],[GA]]/Table3[[#This Row],[GP]]</f>
        <v>3.42</v>
      </c>
      <c r="BG26" s="17">
        <f>(Table3[[#This Row],[GF]]-Table3[[#This Row],[GA]])/Table3[[#This Row],[GP]]</f>
        <v>-0.42</v>
      </c>
      <c r="BH26" s="49" t="str">
        <f>_xlfn.CONCAT(TEXT(Table3[[#This Row],[W_H]], "0"), "-", TEXT(Table3[[#This Row],[RL_H]],"0"), "-", TEXT(Table3[[#This Row],[OTL_H]]+Table3[[#This Row],[SOL_H]], "0"))</f>
        <v>11-11-1</v>
      </c>
      <c r="BI26" s="49" t="str">
        <f>_xlfn.CONCAT(TEXT(Table3[[#This Row],[W_A]], "0"), "-", TEXT(Table3[[#This Row],[RL_A]],"0"), "-", TEXT(Table3[[#This Row],[OTL_A]]+Table3[[#This Row],[SOL_A]], "0"))</f>
        <v>11-11-5</v>
      </c>
      <c r="BJ26" s="49">
        <f>((2*(Table3[[#This Row],[W_H]]))+Table3[[#This Row],[OTL_H]]+Table3[[#This Row],[SOL_H]])/(2*Table3[[#This Row],[GP_H]])</f>
        <v>0.5</v>
      </c>
      <c r="BK26" s="49">
        <f>((2*(Table3[[#This Row],[W_A]]))+Table3[[#This Row],[OTL_A]]+Table3[[#This Row],[SOL_A]])/(2*Table3[[#This Row],[GP_A]])</f>
        <v>0.5</v>
      </c>
      <c r="BL26" s="21">
        <f>(Table3[[#This Row],[W]]*$CG$3)+(Table3[[#This Row],[L]]*$CG$4)+(Table3[[#This Row],[GF]]*$CG$5)+(Table3[[#This Row],[GA]]*$CG$6)</f>
        <v>59</v>
      </c>
      <c r="BM26" s="21">
        <f>(82*(((Table3[[#This Row],[PTS%]]*$CG$3)+((1-Table3[[#This Row],[PTS%]])*$CG$4)+(Table3[[#This Row],[GF]]*$CG$5)+(Table3[[#This Row],[GA]]*$CG$6))/Table3[[#This Row],[GP]])) + (Table3[[#This Row],[W]]*$CG$3)+(Table3[[#This Row],[L]]*$CG$4)+(Table3[[#This Row],[GF]]*$CG$5)+(Table3[[#This Row],[GA]]*$CG$6)</f>
        <v>124.60000000000002</v>
      </c>
      <c r="BN26">
        <f>COUNTIFS(DataRegularSeason20242025!$D$3:$D$1315,$A26,DataRegularSeason20242025!$H$3:$H$1315, $A26)</f>
        <v>6</v>
      </c>
      <c r="BO26">
        <f>COUNTIFS(DataRegularSeason20242025!$E$3:$E$1315,$A26,DataRegularSeason20242025!$H$3:$H$1315, $A26)</f>
        <v>6</v>
      </c>
      <c r="BP26">
        <f>BN26+BO26</f>
        <v>12</v>
      </c>
      <c r="BQ26">
        <f>F26-BN26</f>
        <v>21</v>
      </c>
      <c r="BR26">
        <f>H26-BO26</f>
        <v>17</v>
      </c>
      <c r="BS26">
        <f>BQ26+BR26</f>
        <v>38</v>
      </c>
      <c r="BV26">
        <v>1975</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46</v>
      </c>
      <c r="E27" s="15">
        <f>Table3[[#This Row],[Watched]]/Table3[[#This Row],[GP]]</f>
        <v>0.90196078431372551</v>
      </c>
      <c r="F27">
        <f>COUNTIFS(DataRegularSeason20242025!$N$3:$N$1315,1,DataRegularSeason20242025!$D$3:$D$1315,$A27)</f>
        <v>26</v>
      </c>
      <c r="G27">
        <f>41-Table3[[#This Row],[GP_A]]</f>
        <v>15</v>
      </c>
      <c r="H27">
        <f>COUNTIFS(DataRegularSeason20242025!$E$3:$E$1315,$A27,DataRegularSeason20242025!$N$3:$N$1315,1)</f>
        <v>25</v>
      </c>
      <c r="I27">
        <f>41-Table3[[#This Row],[GP_H]]</f>
        <v>16</v>
      </c>
      <c r="J27">
        <f>F27+H27</f>
        <v>51</v>
      </c>
      <c r="K27">
        <f>82-Table3[[#This Row],[GP]]</f>
        <v>31</v>
      </c>
      <c r="L27">
        <f>COUNTIFS(DataRegularSeason20242025!$D$3:$D$1315,$A27, DataRegularSeason20242025!$L$3:$L$1315, $A27,DataRegularSeason20242025!$N$3:$N$1315,1)</f>
        <v>8</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1</v>
      </c>
      <c r="O27">
        <f>COUNTIFS(DataRegularSeason20242025!$D$3:$D$1315,$A27, DataRegularSeason20242025!$L$3:$L$1315, $A27,DataRegularSeason20242025!$N$3:$N$1315,1,DataRegularSeason20242025!$M$3:$M$1315,"SO")</f>
        <v>0</v>
      </c>
      <c r="P27">
        <f>F27-L27</f>
        <v>18</v>
      </c>
      <c r="Q27">
        <f>COUNTIFS(DataRegularSeason20242025!$D$3:$D$1315,$A27, DataRegularSeason20242025!$S$3:$S$1315, $A27,DataRegularSeason20242025!$M$3:$M$1315,"REG")</f>
        <v>13</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12</v>
      </c>
      <c r="U27">
        <f>COUNTIFS(DataRegularSeason20242025!$E$3:$E$1315,$A27, DataRegularSeason20242025!$L$3:$L$1315, $A27,DataRegularSeason20242025!$N$3:$N$1315,1,DataRegularSeason20242025!$M$3:$M$1315,"REG")</f>
        <v>7</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13</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1</v>
      </c>
      <c r="AB27">
        <f>Table3[[#This Row],[W_A]]+Table3[[#This Row],[W_H]]</f>
        <v>20</v>
      </c>
      <c r="AC27">
        <f>Table3[[#This Row],[L_A]]+Table3[[#This Row],[L_H]]</f>
        <v>31</v>
      </c>
      <c r="AD27">
        <f>Table3[[#This Row],[RW_A]]+Table3[[#This Row],[RW_H]]</f>
        <v>14</v>
      </c>
      <c r="AE27">
        <f>Table3[[#This Row],[RL_A]]+Table3[[#This Row],[RL_H]]</f>
        <v>23</v>
      </c>
      <c r="AF27">
        <f>Table3[[#This Row],[OTW_A]]+Table3[[#This Row],[OTW_H]]</f>
        <v>5</v>
      </c>
      <c r="AG27">
        <f>Table3[[#This Row],[OTL_A]]+Table3[[#This Row],[OTL_H]]</f>
        <v>4</v>
      </c>
      <c r="AH27">
        <f>Table3[[#This Row],[SOW_A]]+Table3[[#This Row],[SOW_H]]</f>
        <v>1</v>
      </c>
      <c r="AI27">
        <f>Table3[[#This Row],[SOL_A]]+Table3[[#This Row],[SOL_H]]</f>
        <v>4</v>
      </c>
      <c r="AJ27" s="20" t="str">
        <f>_xlfn.CONCAT(TEXT(Table3[[#This Row],[OTW]]+Table3[[#This Row],[SOW]], "0"), "-", TEXT(Table3[[#This Row],[OTL]]+Table3[[#This Row],[SOL]],"0"))</f>
        <v>6-8</v>
      </c>
      <c r="AK27">
        <f>(2*(Table3[[#This Row],[W_A]]+Table3[[#This Row],[W_H]]))+Table3[[#This Row],[OTL_A]]+Table3[[#This Row],[SOL_A]]+Table3[[#This Row],[OTL_H]]+Table3[[#This Row],[SOL_H]]</f>
        <v>48</v>
      </c>
      <c r="AL27">
        <f>(3*(Table3[[#This Row],[RW_A]]+Table3[[#This Row],[RW_H]]))+(2*(Table3[[#This Row],[OTW_A]]+Table3[[#This Row],[SOW_A]]+Table3[[#This Row],[OTW_H]]+Table3[[#This Row],[SOW_H]]))+Table3[[#This Row],[OTL_A]]+Table3[[#This Row],[SOL_A]]+Table3[[#This Row],[OTL_H]]+Table3[[#This Row],[SOL_H]]</f>
        <v>62</v>
      </c>
      <c r="AM27" s="15">
        <f>Table3[[#This Row],[PTS]]/(2*Table3[[#This Row],[GP]])</f>
        <v>0.47058823529411764</v>
      </c>
      <c r="AN27" s="15">
        <f>Table3[[#This Row],[PTS2]]/(3*Table3[[#This Row],[GP]])</f>
        <v>0.40522875816993464</v>
      </c>
      <c r="AO27">
        <f>(2*Table3[[#This Row],[GR]])+Table3[[#This Row],[PTS]]</f>
        <v>110</v>
      </c>
      <c r="AP27">
        <f>(3*Table3[[#This Row],[GR]])+Table3[[#This Row],[PTS2]]</f>
        <v>155</v>
      </c>
      <c r="AQ27">
        <f>Table3[[#This Row],[PTS]]+(2 * Table3[[#This Row],[GR]] * Table3[[#This Row],[PTS%]])</f>
        <v>77.17647058823529</v>
      </c>
      <c r="AR27">
        <f>Table3[[#This Row],[PTS2]]+(3 * Table3[[#This Row],[GR]] * Table3[[#This Row],[PTS%2]])</f>
        <v>99.686274509803923</v>
      </c>
      <c r="AS27" s="20" t="str">
        <f>_xlfn.CONCAT(TEXT(Table3[[#This Row],[W]], "0"), "-", TEXT(Table3[[#This Row],[RL]],"0"), "-", TEXT(Table3[[#This Row],[OTL]]+Table3[[#This Row],[SOL]], "0"))</f>
        <v>20-23-8</v>
      </c>
      <c r="AT27">
        <f>COUNTIFS(DataRegularSeason20242025!$D$3:$D$1315,Table3[[#This Row],[Teams]],DataRegularSeason20242025!$K$3:$K$1315,0)</f>
        <v>0</v>
      </c>
      <c r="AU27">
        <f>SUMIF(DataRegularSeason20242025!$D$3:$D$1315,$A27, DataRegularSeason20242025!$J$3:$J$1315)</f>
        <v>76</v>
      </c>
      <c r="AV27">
        <f>SUMIF(DataRegularSeason20242025!$D$3:$D$1315,$A27, DataRegularSeason20242025!$K$3:$K$1315)</f>
        <v>95</v>
      </c>
      <c r="AW27">
        <f>AU27-AV27</f>
        <v>-19</v>
      </c>
      <c r="AX27">
        <f>COUNTIFS(DataRegularSeason20242025!$E$3:$E$1315,Table3[[#This Row],[Teams]],DataRegularSeason20242025!$J$3:$J$1315,0)</f>
        <v>0</v>
      </c>
      <c r="AY27">
        <f>SUMIF(DataRegularSeason20242025!$E$3:$E$1315,$A27,DataRegularSeason20242025!$K$3:$K$1315)</f>
        <v>74</v>
      </c>
      <c r="AZ27">
        <f>SUMIF(DataRegularSeason20242025!$E$3:$E$1315,$A27,DataRegularSeason20242025!$J$3:$J$1315)</f>
        <v>94</v>
      </c>
      <c r="BA27">
        <f>AY27-AZ27</f>
        <v>-20</v>
      </c>
      <c r="BB27">
        <f>AU27+AY27</f>
        <v>150</v>
      </c>
      <c r="BC27">
        <f>AV27+AZ27</f>
        <v>189</v>
      </c>
      <c r="BD27">
        <f>BB27-BC27</f>
        <v>-39</v>
      </c>
      <c r="BE27" s="17">
        <f>Table3[[#This Row],[GF]]/Table3[[#This Row],[GP]]</f>
        <v>2.9411764705882355</v>
      </c>
      <c r="BF27" s="17">
        <f>Table3[[#This Row],[GA]]/Table3[[#This Row],[GP]]</f>
        <v>3.7058823529411766</v>
      </c>
      <c r="BG27" s="17">
        <f>(Table3[[#This Row],[GF]]-Table3[[#This Row],[GA]])/Table3[[#This Row],[GP]]</f>
        <v>-0.76470588235294112</v>
      </c>
      <c r="BH27" s="49" t="str">
        <f>_xlfn.CONCAT(TEXT(Table3[[#This Row],[W_H]], "0"), "-", TEXT(Table3[[#This Row],[RL_H]],"0"), "-", TEXT(Table3[[#This Row],[OTL_H]]+Table3[[#This Row],[SOL_H]], "0"))</f>
        <v>12-10-3</v>
      </c>
      <c r="BI27" s="49" t="str">
        <f>_xlfn.CONCAT(TEXT(Table3[[#This Row],[W_A]], "0"), "-", TEXT(Table3[[#This Row],[RL_A]],"0"), "-", TEXT(Table3[[#This Row],[OTL_A]]+Table3[[#This Row],[SOL_A]], "0"))</f>
        <v>8-13-5</v>
      </c>
      <c r="BJ27" s="49">
        <f>((2*(Table3[[#This Row],[W_H]]))+Table3[[#This Row],[OTL_H]]+Table3[[#This Row],[SOL_H]])/(2*Table3[[#This Row],[GP_H]])</f>
        <v>0.54</v>
      </c>
      <c r="BK27" s="49">
        <f>((2*(Table3[[#This Row],[W_A]]))+Table3[[#This Row],[OTL_A]]+Table3[[#This Row],[SOL_A]])/(2*Table3[[#This Row],[GP_A]])</f>
        <v>0.40384615384615385</v>
      </c>
      <c r="BL27" s="21">
        <f>(Table3[[#This Row],[W]]*$CG$3)+(Table3[[#This Row],[L]]*$CG$4)+(Table3[[#This Row],[GF]]*$CG$5)+(Table3[[#This Row],[GA]]*$CG$6)</f>
        <v>60.7</v>
      </c>
      <c r="BM27" s="21">
        <f>(82*(((Table3[[#This Row],[PTS%]]*$CG$3)+((1-Table3[[#This Row],[PTS%]])*$CG$4)+(Table3[[#This Row],[GF]]*$CG$5)+(Table3[[#This Row],[GA]]*$CG$6))/Table3[[#This Row],[GP]])) + (Table3[[#This Row],[W]]*$CG$3)+(Table3[[#This Row],[L]]*$CG$4)+(Table3[[#This Row],[GF]]*$CG$5)+(Table3[[#This Row],[GA]]*$CG$6)</f>
        <v>127.89838523644752</v>
      </c>
      <c r="BN27">
        <f>COUNTIFS(DataRegularSeason20242025!$D$3:$D$1315,$A27,DataRegularSeason20242025!$H$3:$H$1315, $A27)</f>
        <v>14</v>
      </c>
      <c r="BO27">
        <f>COUNTIFS(DataRegularSeason20242025!$E$3:$E$1315,$A27,DataRegularSeason20242025!$H$3:$H$1315, $A27)</f>
        <v>11</v>
      </c>
      <c r="BP27">
        <f>BN27+BO27</f>
        <v>25</v>
      </c>
      <c r="BQ27">
        <f>F27-BN27</f>
        <v>12</v>
      </c>
      <c r="BR27">
        <f>H27-BO27</f>
        <v>14</v>
      </c>
      <c r="BS27">
        <f>BQ27+BR27</f>
        <v>26</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12</v>
      </c>
      <c r="B28" t="s">
        <v>97</v>
      </c>
      <c r="C28" t="s">
        <v>100</v>
      </c>
      <c r="D28">
        <f>COUNTIFS(DataRegularSeason20242025!$D$3:$D$1315,$A28,DataRegularSeason20242025!$R$3:$R$1315,1,DataRegularSeason20242025!$N$3:$N$1315,1) + COUNTIFS(DataRegularSeason20242025!$E$3:$E$1315,$A28,DataRegularSeason20242025!$R$3:$R$1315,1,DataRegularSeason20242025!$N$3:$N$1315,1)</f>
        <v>41</v>
      </c>
      <c r="E28" s="15">
        <f>Table3[[#This Row],[Watched]]/Table3[[#This Row],[GP]]</f>
        <v>0.82</v>
      </c>
      <c r="F28">
        <f>COUNTIFS(DataRegularSeason20242025!$N$3:$N$1315,1,DataRegularSeason20242025!$D$3:$D$1315,$A28)</f>
        <v>24</v>
      </c>
      <c r="G28">
        <f>41-Table3[[#This Row],[GP_A]]</f>
        <v>17</v>
      </c>
      <c r="H28">
        <f>COUNTIFS(DataRegularSeason20242025!$E$3:$E$1315,$A28,DataRegularSeason20242025!$N$3:$N$1315,1)</f>
        <v>26</v>
      </c>
      <c r="I28">
        <f>41-Table3[[#This Row],[GP_H]]</f>
        <v>15</v>
      </c>
      <c r="J28">
        <f>F28+H28</f>
        <v>50</v>
      </c>
      <c r="K28">
        <f>82-Table3[[#This Row],[GP]]</f>
        <v>32</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1</v>
      </c>
      <c r="O28">
        <f>COUNTIFS(DataRegularSeason20242025!$D$3:$D$1315,$A28, DataRegularSeason20242025!$L$3:$L$1315, $A28,DataRegularSeason20242025!$N$3:$N$1315,1,DataRegularSeason20242025!$M$3:$M$1315,"SO")</f>
        <v>1</v>
      </c>
      <c r="P28">
        <f>F28-L28</f>
        <v>14</v>
      </c>
      <c r="Q28">
        <f>COUNTIFS(DataRegularSeason20242025!$D$3:$D$1315,$A28, DataRegularSeason20242025!$S$3:$S$1315, $A28,DataRegularSeason20242025!$M$3:$M$1315,"REG")</f>
        <v>14</v>
      </c>
      <c r="R28">
        <f>COUNTIFS(DataRegularSeason20242025!$D$3:$D$1315,$A28, DataRegularSeason20242025!$S$3:$S$1315, $A28,DataRegularSeason20242025!$M$3:$M$1315,"OT")</f>
        <v>0</v>
      </c>
      <c r="S28">
        <f>COUNTIFS(DataRegularSeason20242025!$D$3:$D$1315,$A28, DataRegularSeason20242025!$S$3:$S$1315, $A28,DataRegularSeason20242025!$M$3:$M$1315,"SO")</f>
        <v>0</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10</v>
      </c>
      <c r="V28">
        <f>COUNTIFS(DataRegularSeason20242025!$E$3:$E$1315,$A28, DataRegularSeason20242025!$L$3:$L$1315, $A28,DataRegularSeason20242025!$N$3:$N$1315,1,DataRegularSeason20242025!$M$3:$M$1315,"OT")</f>
        <v>2</v>
      </c>
      <c r="W28">
        <f>COUNTIFS(DataRegularSeason20242025!$E$3:$E$1315,$A28, DataRegularSeason20242025!$L$3:$L$1315, $A28,DataRegularSeason20242025!$N$3:$N$1315,1,DataRegularSeason20242025!$M$3:$M$1315,"SO")</f>
        <v>0</v>
      </c>
      <c r="X28">
        <f>H28-T28</f>
        <v>14</v>
      </c>
      <c r="Y28">
        <f>COUNTIFS(DataRegularSeason20242025!$E$3:$E$1315,$A28, DataRegularSeason20242025!$S$3:$S$1315, $A28,DataRegularSeason20242025!$M$3:$M$1315,"REG")</f>
        <v>11</v>
      </c>
      <c r="Z28">
        <f>COUNTIFS(DataRegularSeason20242025!$E$3:$E$1315,$A28, DataRegularSeason20242025!$S$3:$S$1315, $A28,DataRegularSeason20242025!$M$3:$M$1315,"OT")</f>
        <v>1</v>
      </c>
      <c r="AA28">
        <f>COUNTIFS(DataRegularSeason20242025!$E$3:$E$1315,$A28, DataRegularSeason20242025!$S$3:$S$1315, $A28,DataRegularSeason20242025!$M$3:$M$1315,"SO")</f>
        <v>2</v>
      </c>
      <c r="AB28">
        <f>Table3[[#This Row],[W_A]]+Table3[[#This Row],[W_H]]</f>
        <v>22</v>
      </c>
      <c r="AC28">
        <f>Table3[[#This Row],[L_A]]+Table3[[#This Row],[L_H]]</f>
        <v>28</v>
      </c>
      <c r="AD28">
        <f>Table3[[#This Row],[RW_A]]+Table3[[#This Row],[RW_H]]</f>
        <v>18</v>
      </c>
      <c r="AE28">
        <f>Table3[[#This Row],[RL_A]]+Table3[[#This Row],[RL_H]]</f>
        <v>25</v>
      </c>
      <c r="AF28">
        <f>Table3[[#This Row],[OTW_A]]+Table3[[#This Row],[OTW_H]]</f>
        <v>3</v>
      </c>
      <c r="AG28">
        <f>Table3[[#This Row],[OTL_A]]+Table3[[#This Row],[OTL_H]]</f>
        <v>1</v>
      </c>
      <c r="AH28">
        <f>Table3[[#This Row],[SOW_A]]+Table3[[#This Row],[SOW_H]]</f>
        <v>1</v>
      </c>
      <c r="AI28">
        <f>Table3[[#This Row],[SOL_A]]+Table3[[#This Row],[SOL_H]]</f>
        <v>2</v>
      </c>
      <c r="AJ28" s="20" t="str">
        <f>_xlfn.CONCAT(TEXT(Table3[[#This Row],[OTW]]+Table3[[#This Row],[SOW]], "0"), "-", TEXT(Table3[[#This Row],[OTL]]+Table3[[#This Row],[SOL]],"0"))</f>
        <v>4-3</v>
      </c>
      <c r="AK28">
        <f>(2*(Table3[[#This Row],[W_A]]+Table3[[#This Row],[W_H]]))+Table3[[#This Row],[OTL_A]]+Table3[[#This Row],[SOL_A]]+Table3[[#This Row],[OTL_H]]+Table3[[#This Row],[SOL_H]]</f>
        <v>47</v>
      </c>
      <c r="AL28">
        <f>(3*(Table3[[#This Row],[RW_A]]+Table3[[#This Row],[RW_H]]))+(2*(Table3[[#This Row],[OTW_A]]+Table3[[#This Row],[SOW_A]]+Table3[[#This Row],[OTW_H]]+Table3[[#This Row],[SOW_H]]))+Table3[[#This Row],[OTL_A]]+Table3[[#This Row],[SOL_A]]+Table3[[#This Row],[OTL_H]]+Table3[[#This Row],[SOL_H]]</f>
        <v>65</v>
      </c>
      <c r="AM28" s="15">
        <f>Table3[[#This Row],[PTS]]/(2*Table3[[#This Row],[GP]])</f>
        <v>0.47</v>
      </c>
      <c r="AN28" s="15">
        <f>Table3[[#This Row],[PTS2]]/(3*Table3[[#This Row],[GP]])</f>
        <v>0.43333333333333335</v>
      </c>
      <c r="AO28">
        <f>(2*Table3[[#This Row],[GR]])+Table3[[#This Row],[PTS]]</f>
        <v>111</v>
      </c>
      <c r="AP28">
        <f>(3*Table3[[#This Row],[GR]])+Table3[[#This Row],[PTS2]]</f>
        <v>161</v>
      </c>
      <c r="AQ28">
        <f>Table3[[#This Row],[PTS]]+(2 * Table3[[#This Row],[GR]] * Table3[[#This Row],[PTS%]])</f>
        <v>77.08</v>
      </c>
      <c r="AR28">
        <f>Table3[[#This Row],[PTS2]]+(3 * Table3[[#This Row],[GR]] * Table3[[#This Row],[PTS%2]])</f>
        <v>106.6</v>
      </c>
      <c r="AS28" s="20" t="str">
        <f>_xlfn.CONCAT(TEXT(Table3[[#This Row],[W]], "0"), "-", TEXT(Table3[[#This Row],[RL]],"0"), "-", TEXT(Table3[[#This Row],[OTL]]+Table3[[#This Row],[SOL]], "0"))</f>
        <v>22-25-3</v>
      </c>
      <c r="AT28">
        <f>COUNTIFS(DataRegularSeason20242025!$D$3:$D$1315,Table3[[#This Row],[Teams]],DataRegularSeason20242025!$K$3:$K$1315,0)</f>
        <v>0</v>
      </c>
      <c r="AU28">
        <f>SUMIF(DataRegularSeason20242025!$D$3:$D$1315,$A28, DataRegularSeason20242025!$J$3:$J$1315)</f>
        <v>76</v>
      </c>
      <c r="AV28">
        <f>SUMIF(DataRegularSeason20242025!$D$3:$D$1315,$A28, DataRegularSeason20242025!$K$3:$K$1315)</f>
        <v>86</v>
      </c>
      <c r="AW28">
        <f>AU28-AV28</f>
        <v>-10</v>
      </c>
      <c r="AX28">
        <f>COUNTIFS(DataRegularSeason20242025!$E$3:$E$1315,Table3[[#This Row],[Teams]],DataRegularSeason20242025!$J$3:$J$1315,0)</f>
        <v>1</v>
      </c>
      <c r="AY28">
        <f>SUMIF(DataRegularSeason20242025!$E$3:$E$1315,$A28,DataRegularSeason20242025!$K$3:$K$1315)</f>
        <v>71</v>
      </c>
      <c r="AZ28">
        <f>SUMIF(DataRegularSeason20242025!$E$3:$E$1315,$A28,DataRegularSeason20242025!$J$3:$J$1315)</f>
        <v>72</v>
      </c>
      <c r="BA28">
        <f>AY28-AZ28</f>
        <v>-1</v>
      </c>
      <c r="BB28">
        <f>AU28+AY28</f>
        <v>147</v>
      </c>
      <c r="BC28">
        <f>AV28+AZ28</f>
        <v>158</v>
      </c>
      <c r="BD28">
        <f>BB28-BC28</f>
        <v>-11</v>
      </c>
      <c r="BE28" s="17">
        <f>Table3[[#This Row],[GF]]/Table3[[#This Row],[GP]]</f>
        <v>2.94</v>
      </c>
      <c r="BF28" s="17">
        <f>Table3[[#This Row],[GA]]/Table3[[#This Row],[GP]]</f>
        <v>3.16</v>
      </c>
      <c r="BG28" s="17">
        <f>(Table3[[#This Row],[GF]]-Table3[[#This Row],[GA]])/Table3[[#This Row],[GP]]</f>
        <v>-0.22</v>
      </c>
      <c r="BH28" s="49" t="str">
        <f>_xlfn.CONCAT(TEXT(Table3[[#This Row],[W_H]], "0"), "-", TEXT(Table3[[#This Row],[RL_H]],"0"), "-", TEXT(Table3[[#This Row],[OTL_H]]+Table3[[#This Row],[SOL_H]], "0"))</f>
        <v>12-11-3</v>
      </c>
      <c r="BI28" s="49" t="str">
        <f>_xlfn.CONCAT(TEXT(Table3[[#This Row],[W_A]], "0"), "-", TEXT(Table3[[#This Row],[RL_A]],"0"), "-", TEXT(Table3[[#This Row],[OTL_A]]+Table3[[#This Row],[SOL_A]], "0"))</f>
        <v>10-14-0</v>
      </c>
      <c r="BJ28" s="49">
        <f>((2*(Table3[[#This Row],[W_H]]))+Table3[[#This Row],[OTL_H]]+Table3[[#This Row],[SOL_H]])/(2*Table3[[#This Row],[GP_H]])</f>
        <v>0.51923076923076927</v>
      </c>
      <c r="BK28" s="49">
        <f>((2*(Table3[[#This Row],[W_A]]))+Table3[[#This Row],[OTL_A]]+Table3[[#This Row],[SOL_A]])/(2*Table3[[#This Row],[GP_A]])</f>
        <v>0.41666666666666669</v>
      </c>
      <c r="BL28" s="21">
        <f>(Table3[[#This Row],[W]]*$CG$3)+(Table3[[#This Row],[L]]*$CG$4)+(Table3[[#This Row],[GF]]*$CG$5)+(Table3[[#This Row],[GA]]*$CG$6)</f>
        <v>57.25</v>
      </c>
      <c r="BM28" s="21">
        <f>(82*(((Table3[[#This Row],[PTS%]]*$CG$3)+((1-Table3[[#This Row],[PTS%]])*$CG$4)+(Table3[[#This Row],[GF]]*$CG$5)+(Table3[[#This Row],[GA]]*$CG$6))/Table3[[#This Row],[GP]])) + (Table3[[#This Row],[W]]*$CG$3)+(Table3[[#This Row],[L]]*$CG$4)+(Table3[[#This Row],[GF]]*$CG$5)+(Table3[[#This Row],[GA]]*$CG$6)</f>
        <v>119.97015999999999</v>
      </c>
      <c r="BN28">
        <f>COUNTIFS(DataRegularSeason20242025!$D$3:$D$1315,$A28,DataRegularSeason20242025!$H$3:$H$1315, $A28)</f>
        <v>7</v>
      </c>
      <c r="BO28">
        <f>COUNTIFS(DataRegularSeason20242025!$E$3:$E$1315,$A28,DataRegularSeason20242025!$H$3:$H$1315, $A28)</f>
        <v>8</v>
      </c>
      <c r="BP28">
        <f>BN28+BO28</f>
        <v>15</v>
      </c>
      <c r="BQ28">
        <f>F28-BN28</f>
        <v>17</v>
      </c>
      <c r="BR28">
        <f>H28-BO28</f>
        <v>18</v>
      </c>
      <c r="BS28">
        <f>BQ28+BR28</f>
        <v>35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47</v>
      </c>
      <c r="B29" t="s">
        <v>97</v>
      </c>
      <c r="C29" t="s">
        <v>100</v>
      </c>
      <c r="D29">
        <f>COUNTIFS(DataRegularSeason20242025!$D$3:$D$1315,$A29,DataRegularSeason20242025!$R$3:$R$1315,1,DataRegularSeason20242025!$N$3:$N$1315,1) + COUNTIFS(DataRegularSeason20242025!$E$3:$E$1315,$A29,DataRegularSeason20242025!$R$3:$R$1315,1,DataRegularSeason20242025!$N$3:$N$1315,1)</f>
        <v>40</v>
      </c>
      <c r="E29" s="15">
        <f>Table3[[#This Row],[Watched]]/Table3[[#This Row],[GP]]</f>
        <v>0.81632653061224492</v>
      </c>
      <c r="F29">
        <f>COUNTIFS(DataRegularSeason20242025!$N$3:$N$1315,1,DataRegularSeason20242025!$D$3:$D$1315,$A29)</f>
        <v>24</v>
      </c>
      <c r="G29">
        <f>41-Table3[[#This Row],[GP_A]]</f>
        <v>17</v>
      </c>
      <c r="H29">
        <f>COUNTIFS(DataRegularSeason20242025!$E$3:$E$1315,$A29,DataRegularSeason20242025!$N$3:$N$1315,1)</f>
        <v>25</v>
      </c>
      <c r="I29">
        <f>41-Table3[[#This Row],[GP_H]]</f>
        <v>16</v>
      </c>
      <c r="J29">
        <f>F29+H29</f>
        <v>49</v>
      </c>
      <c r="K29">
        <f>82-Table3[[#This Row],[GP]]</f>
        <v>33</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5</v>
      </c>
      <c r="N29">
        <f>COUNTIFS(DataRegularSeason20242025!$D$3:$D$1315,$A29, DataRegularSeason20242025!$L$3:$L$1315, $A29,DataRegularSeason20242025!$N$3:$N$1315,1,DataRegularSeason20242025!$M$3:$M$1315,"OT")</f>
        <v>3</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11</v>
      </c>
      <c r="R29">
        <f>COUNTIFS(DataRegularSeason20242025!$D$3:$D$1315,$A29, DataRegularSeason20242025!$S$3:$S$1315, $A29,DataRegularSeason20242025!$M$3:$M$1315,"OT")</f>
        <v>2</v>
      </c>
      <c r="S29">
        <f>COUNTIFS(DataRegularSeason20242025!$D$3:$D$1315,$A29, DataRegularSeason20242025!$S$3:$S$1315, $A29,DataRegularSeason20242025!$M$3:$M$1315,"SO")</f>
        <v>2</v>
      </c>
      <c r="T29">
        <f>COUNTIFS(DataRegularSeason20242025!$E$3:$E$1315,$A29, DataRegularSeason20242025!$L$3:$L$1315, $A29, DataRegularSeason20242025!$N$3:$N$1315,1)</f>
        <v>11</v>
      </c>
      <c r="U29">
        <f>COUNTIFS(DataRegularSeason20242025!$E$3:$E$1315,$A29, DataRegularSeason20242025!$L$3:$L$1315, $A29,DataRegularSeason20242025!$N$3:$N$1315,1,DataRegularSeason20242025!$M$3:$M$1315,"REG")</f>
        <v>9</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20</v>
      </c>
      <c r="AC29">
        <f>Table3[[#This Row],[L_A]]+Table3[[#This Row],[L_H]]</f>
        <v>29</v>
      </c>
      <c r="AD29">
        <f>Table3[[#This Row],[RW_A]]+Table3[[#This Row],[RW_H]]</f>
        <v>14</v>
      </c>
      <c r="AE29">
        <f>Table3[[#This Row],[RL_A]]+Table3[[#This Row],[RL_H]]</f>
        <v>23</v>
      </c>
      <c r="AF29">
        <f>Table3[[#This Row],[OTW_A]]+Table3[[#This Row],[OTW_H]]</f>
        <v>4</v>
      </c>
      <c r="AG29">
        <f>Table3[[#This Row],[OTL_A]]+Table3[[#This Row],[OTL_H]]</f>
        <v>4</v>
      </c>
      <c r="AH29">
        <f>Table3[[#This Row],[SOW_A]]+Table3[[#This Row],[SOW_H]]</f>
        <v>2</v>
      </c>
      <c r="AI29">
        <f>Table3[[#This Row],[SOL_A]]+Table3[[#This Row],[SOL_H]]</f>
        <v>2</v>
      </c>
      <c r="AJ29" s="20" t="str">
        <f>_xlfn.CONCAT(TEXT(Table3[[#This Row],[OTW]]+Table3[[#This Row],[SOW]], "0"), "-", TEXT(Table3[[#This Row],[OTL]]+Table3[[#This Row],[SOL]],"0"))</f>
        <v>6-6</v>
      </c>
      <c r="AK29">
        <f>(2*(Table3[[#This Row],[W_A]]+Table3[[#This Row],[W_H]]))+Table3[[#This Row],[OTL_A]]+Table3[[#This Row],[SOL_A]]+Table3[[#This Row],[OTL_H]]+Table3[[#This Row],[SOL_H]]</f>
        <v>46</v>
      </c>
      <c r="AL29">
        <f>(3*(Table3[[#This Row],[RW_A]]+Table3[[#This Row],[RW_H]]))+(2*(Table3[[#This Row],[OTW_A]]+Table3[[#This Row],[SOW_A]]+Table3[[#This Row],[OTW_H]]+Table3[[#This Row],[SOW_H]]))+Table3[[#This Row],[OTL_A]]+Table3[[#This Row],[SOL_A]]+Table3[[#This Row],[OTL_H]]+Table3[[#This Row],[SOL_H]]</f>
        <v>60</v>
      </c>
      <c r="AM29" s="15">
        <f>Table3[[#This Row],[PTS]]/(2*Table3[[#This Row],[GP]])</f>
        <v>0.46938775510204084</v>
      </c>
      <c r="AN29" s="15">
        <f>Table3[[#This Row],[PTS2]]/(3*Table3[[#This Row],[GP]])</f>
        <v>0.40816326530612246</v>
      </c>
      <c r="AO29">
        <f>(2*Table3[[#This Row],[GR]])+Table3[[#This Row],[PTS]]</f>
        <v>112</v>
      </c>
      <c r="AP29">
        <f>(3*Table3[[#This Row],[GR]])+Table3[[#This Row],[PTS2]]</f>
        <v>159</v>
      </c>
      <c r="AQ29">
        <f>Table3[[#This Row],[PTS]]+(2 * Table3[[#This Row],[GR]] * Table3[[#This Row],[PTS%]])</f>
        <v>76.979591836734699</v>
      </c>
      <c r="AR29">
        <f>Table3[[#This Row],[PTS2]]+(3 * Table3[[#This Row],[GR]] * Table3[[#This Row],[PTS%2]])</f>
        <v>100.40816326530611</v>
      </c>
      <c r="AS29" s="20" t="str">
        <f>_xlfn.CONCAT(TEXT(Table3[[#This Row],[W]], "0"), "-", TEXT(Table3[[#This Row],[RL]],"0"), "-", TEXT(Table3[[#This Row],[OTL]]+Table3[[#This Row],[SOL]], "0"))</f>
        <v>20-23-6</v>
      </c>
      <c r="AT29">
        <f>COUNTIFS(DataRegularSeason20242025!$D$3:$D$1315,Table3[[#This Row],[Teams]],DataRegularSeason20242025!$K$3:$K$1315,0)</f>
        <v>1</v>
      </c>
      <c r="AU29">
        <f>SUMIF(DataRegularSeason20242025!$D$3:$D$1315,$A29, DataRegularSeason20242025!$J$3:$J$1315)</f>
        <v>54</v>
      </c>
      <c r="AV29">
        <f>SUMIF(DataRegularSeason20242025!$D$3:$D$1315,$A29, DataRegularSeason20242025!$K$3:$K$1315)</f>
        <v>75</v>
      </c>
      <c r="AW29">
        <f>AU29-AV29</f>
        <v>-21</v>
      </c>
      <c r="AX29">
        <f>COUNTIFS(DataRegularSeason20242025!$E$3:$E$1315,Table3[[#This Row],[Teams]],DataRegularSeason20242025!$J$3:$J$1315,0)</f>
        <v>0</v>
      </c>
      <c r="AY29">
        <f>SUMIF(DataRegularSeason20242025!$E$3:$E$1315,$A29,DataRegularSeason20242025!$K$3:$K$1315)</f>
        <v>69</v>
      </c>
      <c r="AZ29">
        <f>SUMIF(DataRegularSeason20242025!$E$3:$E$1315,$A29,DataRegularSeason20242025!$J$3:$J$1315)</f>
        <v>78</v>
      </c>
      <c r="BA29">
        <f>AY29-AZ29</f>
        <v>-9</v>
      </c>
      <c r="BB29">
        <f>AU29+AY29</f>
        <v>123</v>
      </c>
      <c r="BC29">
        <f>AV29+AZ29</f>
        <v>153</v>
      </c>
      <c r="BD29">
        <f>BB29-BC29</f>
        <v>-30</v>
      </c>
      <c r="BE29" s="17">
        <f>Table3[[#This Row],[GF]]/Table3[[#This Row],[GP]]</f>
        <v>2.510204081632653</v>
      </c>
      <c r="BF29" s="17">
        <f>Table3[[#This Row],[GA]]/Table3[[#This Row],[GP]]</f>
        <v>3.1224489795918369</v>
      </c>
      <c r="BG29" s="17">
        <f>(Table3[[#This Row],[GF]]-Table3[[#This Row],[GA]])/Table3[[#This Row],[GP]]</f>
        <v>-0.61224489795918369</v>
      </c>
      <c r="BH29" s="49" t="str">
        <f>_xlfn.CONCAT(TEXT(Table3[[#This Row],[W_H]], "0"), "-", TEXT(Table3[[#This Row],[RL_H]],"0"), "-", TEXT(Table3[[#This Row],[OTL_H]]+Table3[[#This Row],[SOL_H]], "0"))</f>
        <v>11-12-2</v>
      </c>
      <c r="BI29" s="49" t="str">
        <f>_xlfn.CONCAT(TEXT(Table3[[#This Row],[W_A]], "0"), "-", TEXT(Table3[[#This Row],[RL_A]],"0"), "-", TEXT(Table3[[#This Row],[OTL_A]]+Table3[[#This Row],[SOL_A]], "0"))</f>
        <v>9-11-4</v>
      </c>
      <c r="BJ29" s="49">
        <f>((2*(Table3[[#This Row],[W_H]]))+Table3[[#This Row],[OTL_H]]+Table3[[#This Row],[SOL_H]])/(2*Table3[[#This Row],[GP_H]])</f>
        <v>0.48</v>
      </c>
      <c r="BK29" s="49">
        <f>((2*(Table3[[#This Row],[W_A]]))+Table3[[#This Row],[OTL_A]]+Table3[[#This Row],[SOL_A]])/(2*Table3[[#This Row],[GP_A]])</f>
        <v>0.45833333333333331</v>
      </c>
      <c r="BL29" s="21">
        <f>(Table3[[#This Row],[W]]*$CG$3)+(Table3[[#This Row],[L]]*$CG$4)+(Table3[[#This Row],[GF]]*$CG$5)+(Table3[[#This Row],[GA]]*$CG$6)</f>
        <v>52.45</v>
      </c>
      <c r="BM29" s="21">
        <f>(82*(((Table3[[#This Row],[PTS%]]*$CG$3)+((1-Table3[[#This Row],[PTS%]])*$CG$4)+(Table3[[#This Row],[GF]]*$CG$5)+(Table3[[#This Row],[GA]]*$CG$6))/Table3[[#This Row],[GP]])) + (Table3[[#This Row],[W]]*$CG$3)+(Table3[[#This Row],[L]]*$CG$4)+(Table3[[#This Row],[GF]]*$CG$5)+(Table3[[#This Row],[GA]]*$CG$6)</f>
        <v>109.5887338608913</v>
      </c>
      <c r="BN29">
        <f>COUNTIFS(DataRegularSeason20242025!$D$3:$D$1315,$A29,DataRegularSeason20242025!$H$3:$H$1315, $A29)</f>
        <v>8</v>
      </c>
      <c r="BO29">
        <f>COUNTIFS(DataRegularSeason20242025!$E$3:$E$1315,$A29,DataRegularSeason20242025!$H$3:$H$1315, $A29)</f>
        <v>7</v>
      </c>
      <c r="BP29">
        <f>BN29+BO29</f>
        <v>15</v>
      </c>
      <c r="BQ29">
        <f>F29-BN29</f>
        <v>16</v>
      </c>
      <c r="BR29">
        <f>H29-BO29</f>
        <v>18</v>
      </c>
      <c r="BS29">
        <f>BQ29+BR29</f>
        <v>34</v>
      </c>
      <c r="BT29" s="6">
        <f>(BQ29+BN29)</f>
        <v>24</v>
      </c>
      <c r="BU29" s="6"/>
      <c r="BV29">
        <v>2007</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35</v>
      </c>
      <c r="B30" t="s">
        <v>97</v>
      </c>
      <c r="C30" t="s">
        <v>95</v>
      </c>
      <c r="D30">
        <f>COUNTIFS(DataRegularSeason20242025!$D$3:$D$1315,$A30,DataRegularSeason20242025!$R$3:$R$1315,1,DataRegularSeason20242025!$N$3:$N$1315,1) + COUNTIFS(DataRegularSeason20242025!$E$3:$E$1315,$A30,DataRegularSeason20242025!$R$3:$R$1315,1,DataRegularSeason20242025!$N$3:$N$1315,1)</f>
        <v>43</v>
      </c>
      <c r="E30" s="15">
        <f>Table3[[#This Row],[Watched]]/Table3[[#This Row],[GP]]</f>
        <v>0.89583333333333337</v>
      </c>
      <c r="F30">
        <f>COUNTIFS(DataRegularSeason20242025!$N$3:$N$1315,1,DataRegularSeason20242025!$D$3:$D$1315,$A30)</f>
        <v>25</v>
      </c>
      <c r="G30">
        <f>41-Table3[[#This Row],[GP_A]]</f>
        <v>16</v>
      </c>
      <c r="H30">
        <f>COUNTIFS(DataRegularSeason20242025!$E$3:$E$1315,$A30,DataRegularSeason20242025!$N$3:$N$1315,1)</f>
        <v>23</v>
      </c>
      <c r="I30">
        <f>41-Table3[[#This Row],[GP_H]]</f>
        <v>18</v>
      </c>
      <c r="J30">
        <f>F30+H30</f>
        <v>48</v>
      </c>
      <c r="K30">
        <f>82-Table3[[#This Row],[GP]]</f>
        <v>34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15</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12</v>
      </c>
      <c r="U30">
        <f>COUNTIFS(DataRegularSeason20242025!$E$3:$E$1315,$A30, DataRegularSeason20242025!$L$3:$L$1315, $A30,DataRegularSeason20242025!$N$3:$N$1315,1,DataRegularSeason20242025!$M$3:$M$1315,"REG")</f>
        <v>9</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11</v>
      </c>
      <c r="Y30">
        <f>COUNTIFS(DataRegularSeason20242025!$E$3:$E$1315,$A30, DataRegularSeason20242025!$S$3:$S$1315, $A30,DataRegularSeason20242025!$M$3:$M$1315,"REG")</f>
        <v>8</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18</v>
      </c>
      <c r="AC30">
        <f>Table3[[#This Row],[L_A]]+Table3[[#This Row],[L_H]]</f>
        <v>30</v>
      </c>
      <c r="AD30">
        <f>Table3[[#This Row],[RW_A]]+Table3[[#This Row],[RW_H]]</f>
        <v>15</v>
      </c>
      <c r="AE30">
        <f>Table3[[#This Row],[RL_A]]+Table3[[#This Row],[RL_H]]</f>
        <v>23</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43</v>
      </c>
      <c r="AL30">
        <f>(3*(Table3[[#This Row],[RW_A]]+Table3[[#This Row],[RW_H]]))+(2*(Table3[[#This Row],[OTW_A]]+Table3[[#This Row],[SOW_A]]+Table3[[#This Row],[OTW_H]]+Table3[[#This Row],[SOW_H]]))+Table3[[#This Row],[OTL_A]]+Table3[[#This Row],[SOL_A]]+Table3[[#This Row],[OTL_H]]+Table3[[#This Row],[SOL_H]]</f>
        <v>58</v>
      </c>
      <c r="AM30" s="15">
        <f>Table3[[#This Row],[PTS]]/(2*Table3[[#This Row],[GP]])</f>
        <v>0.44791666666666669</v>
      </c>
      <c r="AN30" s="15">
        <f>Table3[[#This Row],[PTS2]]/(3*Table3[[#This Row],[GP]])</f>
        <v>0.40277777777777779</v>
      </c>
      <c r="AO30">
        <f>(2*Table3[[#This Row],[GR]])+Table3[[#This Row],[PTS]]</f>
        <v>111</v>
      </c>
      <c r="AP30">
        <f>(3*Table3[[#This Row],[GR]])+Table3[[#This Row],[PTS2]]</f>
        <v>160</v>
      </c>
      <c r="AQ30">
        <f>Table3[[#This Row],[PTS]]+(2 * Table3[[#This Row],[GR]] * Table3[[#This Row],[PTS%]])</f>
        <v>73.458333333333343</v>
      </c>
      <c r="AR30">
        <f>Table3[[#This Row],[PTS2]]+(3 * Table3[[#This Row],[GR]] * Table3[[#This Row],[PTS%2]])</f>
        <v>99.083333333333343</v>
      </c>
      <c r="AS30" s="20" t="str">
        <f>_xlfn.CONCAT(TEXT(Table3[[#This Row],[W]], "0"), "-", TEXT(Table3[[#This Row],[RL]],"0"), "-", TEXT(Table3[[#This Row],[OTL]]+Table3[[#This Row],[SOL]], "0"))</f>
        <v>18-23-7</v>
      </c>
      <c r="AT30">
        <f>COUNTIFS(DataRegularSeason20242025!$D$3:$D$1315,Table3[[#This Row],[Teams]],DataRegularSeason20242025!$K$3:$K$1315,0)</f>
        <v>1</v>
      </c>
      <c r="AU30">
        <f>SUMIF(DataRegularSeason20242025!$D$3:$D$1315,$A30, DataRegularSeason20242025!$J$3:$J$1315)</f>
        <v>55</v>
      </c>
      <c r="AV30">
        <f>SUMIF(DataRegularSeason20242025!$D$3:$D$1315,$A30, DataRegularSeason20242025!$K$3:$K$1315)</f>
        <v>85</v>
      </c>
      <c r="AW30">
        <f>AU30-AV30</f>
        <v>-30</v>
      </c>
      <c r="AX30">
        <f>COUNTIFS(DataRegularSeason20242025!$E$3:$E$1315,Table3[[#This Row],[Teams]],DataRegularSeason20242025!$J$3:$J$1315,0)</f>
        <v>3</v>
      </c>
      <c r="AY30">
        <f>SUMIF(DataRegularSeason20242025!$E$3:$E$1315,$A30,DataRegularSeason20242025!$K$3:$K$1315)</f>
        <v>75</v>
      </c>
      <c r="AZ30">
        <f>SUMIF(DataRegularSeason20242025!$E$3:$E$1315,$A30,DataRegularSeason20242025!$J$3:$J$1315)</f>
        <v>69</v>
      </c>
      <c r="BA30">
        <f>AY30-AZ30</f>
        <v>6</v>
      </c>
      <c r="BB30">
        <f>AU30+AY30</f>
        <v>130</v>
      </c>
      <c r="BC30">
        <f>AV30+AZ30</f>
        <v>154</v>
      </c>
      <c r="BD30">
        <f>BB30-BC30</f>
        <v>-24</v>
      </c>
      <c r="BE30" s="17">
        <f>Table3[[#This Row],[GF]]/Table3[[#This Row],[GP]]</f>
        <v>2.7083333333333335</v>
      </c>
      <c r="BF30" s="17">
        <f>Table3[[#This Row],[GA]]/Table3[[#This Row],[GP]]</f>
        <v>3.2083333333333335</v>
      </c>
      <c r="BG30" s="17">
        <f>(Table3[[#This Row],[GF]]-Table3[[#This Row],[GA]])/Table3[[#This Row],[GP]]</f>
        <v>-0.5</v>
      </c>
      <c r="BH30" s="49" t="str">
        <f>_xlfn.CONCAT(TEXT(Table3[[#This Row],[W_H]], "0"), "-", TEXT(Table3[[#This Row],[RL_H]],"0"), "-", TEXT(Table3[[#This Row],[OTL_H]]+Table3[[#This Row],[SOL_H]], "0"))</f>
        <v>12-8-3</v>
      </c>
      <c r="BI30" s="49" t="str">
        <f>_xlfn.CONCAT(TEXT(Table3[[#This Row],[W_A]], "0"), "-", TEXT(Table3[[#This Row],[RL_A]],"0"), "-", TEXT(Table3[[#This Row],[OTL_A]]+Table3[[#This Row],[SOL_A]], "0"))</f>
        <v>6-15-4</v>
      </c>
      <c r="BJ30" s="49">
        <f>((2*(Table3[[#This Row],[W_H]]))+Table3[[#This Row],[OTL_H]]+Table3[[#This Row],[SOL_H]])/(2*Table3[[#This Row],[GP_H]])</f>
        <v>0.58695652173913049</v>
      </c>
      <c r="BK30" s="49">
        <f>((2*(Table3[[#This Row],[W_A]]))+Table3[[#This Row],[OTL_A]]+Table3[[#This Row],[SOL_A]])/(2*Table3[[#This Row],[GP_A]])</f>
        <v>0.32</v>
      </c>
      <c r="BL30" s="21">
        <f>(Table3[[#This Row],[W]]*$CG$3)+(Table3[[#This Row],[L]]*$CG$4)+(Table3[[#This Row],[GF]]*$CG$5)+(Table3[[#This Row],[GA]]*$CG$6)</f>
        <v>52.9</v>
      </c>
      <c r="BM30" s="21">
        <f>(82*(((Table3[[#This Row],[PTS%]]*$CG$3)+((1-Table3[[#This Row],[PTS%]])*$CG$4)+(Table3[[#This Row],[GF]]*$CG$5)+(Table3[[#This Row],[GA]]*$CG$6))/Table3[[#This Row],[GP]])) + (Table3[[#This Row],[W]]*$CG$3)+(Table3[[#This Row],[L]]*$CG$4)+(Table3[[#This Row],[GF]]*$CG$5)+(Table3[[#This Row],[GA]]*$CG$6)</f>
        <v>113.18637152777778</v>
      </c>
      <c r="BN30">
        <f>COUNTIFS(DataRegularSeason20242025!$D$3:$D$1315,$A30,DataRegularSeason20242025!$H$3:$H$1315, $A30)</f>
        <v>7</v>
      </c>
      <c r="BO30">
        <f>COUNTIFS(DataRegularSeason20242025!$E$3:$E$1315,$A30,DataRegularSeason20242025!$H$3:$H$1315, $A30)</f>
        <v>13</v>
      </c>
      <c r="BP30">
        <f>BN30+BO30</f>
        <v>20</v>
      </c>
      <c r="BQ30">
        <f>F30-BN30</f>
        <v>18</v>
      </c>
      <c r="BR30">
        <f>H30-BO30</f>
        <v>10</v>
      </c>
      <c r="BS30">
        <f>BQ30+BR30</f>
        <v>28</v>
      </c>
      <c r="BW30" t="str">
        <f>INDEX(Table2[AwayTeam], Table3[[#This Row],[Column2]])</f>
        <v>NJD</v>
      </c>
      <c r="BX30">
        <f>LARGE((Table2[[#This Row],[AwayTeam]]=Table3[[#This Row],[Teams]]), 1)</f>
        <v>1</v>
      </c>
      <c r="CD30" s="66"/>
      <c r="CE30" s="135" t="s">
        <v>24</v>
      </c>
      <c r="CF30" s="136"/>
      <c r="CG30" s="96"/>
      <c r="CH30" s="96"/>
      <c r="CI30" s="96"/>
      <c r="CJ30" s="96"/>
      <c r="CK30" s="96"/>
      <c r="CL30" s="96"/>
      <c r="CM30" s="96"/>
      <c r="CN30" s="96"/>
      <c r="CO30" s="96"/>
      <c r="CP30" s="96"/>
      <c r="CQ30" s="97"/>
    </row>
    <row r="31" spans="1:95" ht="15.75" thickBot="1" x14ac:dyDescent="0.3">
      <c r="A31" t="s">
        <v>29</v>
      </c>
      <c r="B31" t="s">
        <v>98</v>
      </c>
      <c r="C31" t="s">
        <v>81</v>
      </c>
      <c r="D31">
        <f>COUNTIFS(DataRegularSeason20242025!$D$3:$D$1315,$A31,DataRegularSeason20242025!$R$3:$R$1315,1,DataRegularSeason20242025!$N$3:$N$1315,1) + COUNTIFS(DataRegularSeason20242025!$E$3:$E$1315,$A31,DataRegularSeason20242025!$R$3:$R$1315,1,DataRegularSeason20242025!$N$3:$N$1315,1)</f>
        <v>37</v>
      </c>
      <c r="E31" s="15">
        <f>Table3[[#This Row],[Watched]]/Table3[[#This Row],[GP]]</f>
        <v>0.75510204081632648</v>
      </c>
      <c r="F31">
        <f>COUNTIFS(DataRegularSeason20242025!$N$3:$N$1315,1,DataRegularSeason20242025!$D$3:$D$1315,$A31)</f>
        <v>25</v>
      </c>
      <c r="G31">
        <f>41-Table3[[#This Row],[GP_A]]</f>
        <v>16</v>
      </c>
      <c r="H31">
        <f>COUNTIFS(DataRegularSeason20242025!$E$3:$E$1315,$A31,DataRegularSeason20242025!$N$3:$N$1315,1)</f>
        <v>24</v>
      </c>
      <c r="I31">
        <f>41-Table3[[#This Row],[GP_H]]</f>
        <v>17</v>
      </c>
      <c r="J31">
        <f>F31+H31</f>
        <v>49</v>
      </c>
      <c r="K31">
        <f>82-Table3[[#This Row],[GP]]</f>
        <v>33</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16</v>
      </c>
      <c r="Q31">
        <f>COUNTIFS(DataRegularSeason20242025!$D$3:$D$1315,$A31, DataRegularSeason20242025!$S$3:$S$1315, $A31,DataRegularSeason20242025!$M$3:$M$1315,"REG")</f>
        <v>14</v>
      </c>
      <c r="R31">
        <f>COUNTIFS(DataRegularSeason20242025!$D$3:$D$1315,$A31, DataRegularSeason20242025!$S$3:$S$1315, $A31,DataRegularSeason20242025!$M$3:$M$1315,"OT")</f>
        <v>2</v>
      </c>
      <c r="S31">
        <f>COUNTIFS(DataRegularSeason20242025!$D$3:$D$1315,$A31, DataRegularSeason20242025!$S$3:$S$1315, $A31,DataRegularSeason20242025!$M$3:$M$1315,"SO")</f>
        <v>0</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6</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15</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18</v>
      </c>
      <c r="AC31">
        <f>Table3[[#This Row],[L_A]]+Table3[[#This Row],[L_H]]</f>
        <v>31</v>
      </c>
      <c r="AD31">
        <f>Table3[[#This Row],[RW_A]]+Table3[[#This Row],[RW_H]]</f>
        <v>14</v>
      </c>
      <c r="AE31">
        <f>Table3[[#This Row],[RL_A]]+Table3[[#This Row],[RL_H]]</f>
        <v>26</v>
      </c>
      <c r="AF31">
        <f>Table3[[#This Row],[OTW_A]]+Table3[[#This Row],[OTW_H]]</f>
        <v>2</v>
      </c>
      <c r="AG31">
        <f>Table3[[#This Row],[OTL_A]]+Table3[[#This Row],[OTL_H]]</f>
        <v>4</v>
      </c>
      <c r="AH31">
        <f>Table3[[#This Row],[SOW_A]]+Table3[[#This Row],[SOW_H]]</f>
        <v>2</v>
      </c>
      <c r="AI31">
        <f>Table3[[#This Row],[SOL_A]]+Table3[[#This Row],[SOL_H]]</f>
        <v>1</v>
      </c>
      <c r="AJ31" s="20" t="str">
        <f>_xlfn.CONCAT(TEXT(Table3[[#This Row],[OTW]]+Table3[[#This Row],[SOW]], "0"), "-", TEXT(Table3[[#This Row],[OTL]]+Table3[[#This Row],[SOL]],"0"))</f>
        <v>4-5</v>
      </c>
      <c r="AK31">
        <f>(2*(Table3[[#This Row],[W_A]]+Table3[[#This Row],[W_H]]))+Table3[[#This Row],[OTL_A]]+Table3[[#This Row],[SOL_A]]+Table3[[#This Row],[OTL_H]]+Table3[[#This Row],[SOL_H]]</f>
        <v>41</v>
      </c>
      <c r="AL31">
        <f>(3*(Table3[[#This Row],[RW_A]]+Table3[[#This Row],[RW_H]]))+(2*(Table3[[#This Row],[OTW_A]]+Table3[[#This Row],[SOW_A]]+Table3[[#This Row],[OTW_H]]+Table3[[#This Row],[SOW_H]]))+Table3[[#This Row],[OTL_A]]+Table3[[#This Row],[SOL_A]]+Table3[[#This Row],[OTL_H]]+Table3[[#This Row],[SOL_H]]</f>
        <v>55</v>
      </c>
      <c r="AM31" s="15">
        <f>Table3[[#This Row],[PTS]]/(2*Table3[[#This Row],[GP]])</f>
        <v>0.41836734693877553</v>
      </c>
      <c r="AN31" s="15">
        <f>Table3[[#This Row],[PTS2]]/(3*Table3[[#This Row],[GP]])</f>
        <v>0.37414965986394561</v>
      </c>
      <c r="AO31">
        <f>(2*Table3[[#This Row],[GR]])+Table3[[#This Row],[PTS]]</f>
        <v>107</v>
      </c>
      <c r="AP31">
        <f>(3*Table3[[#This Row],[GR]])+Table3[[#This Row],[PTS2]]</f>
        <v>154</v>
      </c>
      <c r="AQ31">
        <f>Table3[[#This Row],[PTS]]+(2 * Table3[[#This Row],[GR]] * Table3[[#This Row],[PTS%]])</f>
        <v>68.612244897959187</v>
      </c>
      <c r="AR31">
        <f>Table3[[#This Row],[PTS2]]+(3 * Table3[[#This Row],[GR]] * Table3[[#This Row],[PTS%2]])</f>
        <v>92.040816326530617</v>
      </c>
      <c r="AS31" s="20" t="str">
        <f>_xlfn.CONCAT(TEXT(Table3[[#This Row],[W]], "0"), "-", TEXT(Table3[[#This Row],[RL]],"0"), "-", TEXT(Table3[[#This Row],[OTL]]+Table3[[#This Row],[SOL]], "0"))</f>
        <v>18-26-5</v>
      </c>
      <c r="AT31">
        <f>COUNTIFS(DataRegularSeason20242025!$D$3:$D$1315,Table3[[#This Row],[Teams]],DataRegularSeason20242025!$K$3:$K$1315,0)</f>
        <v>2</v>
      </c>
      <c r="AU31">
        <f>SUMIF(DataRegularSeason20242025!$D$3:$D$1315,$A31, DataRegularSeason20242025!$J$3:$J$1315)</f>
        <v>72</v>
      </c>
      <c r="AV31">
        <f>SUMIF(DataRegularSeason20242025!$D$3:$D$1315,$A31, DataRegularSeason20242025!$K$3:$K$1315)</f>
        <v>82</v>
      </c>
      <c r="AW31">
        <f>AU31-AV31</f>
        <v>-10</v>
      </c>
      <c r="AX31">
        <f>COUNTIFS(DataRegularSeason20242025!$E$3:$E$1315,Table3[[#This Row],[Teams]],DataRegularSeason20242025!$J$3:$J$1315,0)</f>
        <v>0</v>
      </c>
      <c r="AY31">
        <f>SUMIF(DataRegularSeason20242025!$E$3:$E$1315,$A31,DataRegularSeason20242025!$K$3:$K$1315)</f>
        <v>77</v>
      </c>
      <c r="AZ31">
        <f>SUMIF(DataRegularSeason20242025!$E$3:$E$1315,$A31,DataRegularSeason20242025!$J$3:$J$1315)</f>
        <v>87</v>
      </c>
      <c r="BA31">
        <f>AY31-AZ31</f>
        <v>-10</v>
      </c>
      <c r="BB31">
        <f>AU31+AY31</f>
        <v>149</v>
      </c>
      <c r="BC31">
        <f>AV31+AZ31</f>
        <v>169</v>
      </c>
      <c r="BD31">
        <f>BB31-BC31</f>
        <v>-20</v>
      </c>
      <c r="BE31" s="17">
        <f>Table3[[#This Row],[GF]]/Table3[[#This Row],[GP]]</f>
        <v>3.0408163265306123</v>
      </c>
      <c r="BF31" s="17">
        <f>Table3[[#This Row],[GA]]/Table3[[#This Row],[GP]]</f>
        <v>3.4489795918367347</v>
      </c>
      <c r="BG31" s="17">
        <f>(Table3[[#This Row],[GF]]-Table3[[#This Row],[GA]])/Table3[[#This Row],[GP]]</f>
        <v>-0.40816326530612246</v>
      </c>
      <c r="BH31" s="49" t="str">
        <f>_xlfn.CONCAT(TEXT(Table3[[#This Row],[W_H]], "0"), "-", TEXT(Table3[[#This Row],[RL_H]],"0"), "-", TEXT(Table3[[#This Row],[OTL_H]]+Table3[[#This Row],[SOL_H]], "0"))</f>
        <v>9-12-3</v>
      </c>
      <c r="BI31" s="49" t="str">
        <f>_xlfn.CONCAT(TEXT(Table3[[#This Row],[W_A]], "0"), "-", TEXT(Table3[[#This Row],[RL_A]],"0"), "-", TEXT(Table3[[#This Row],[OTL_A]]+Table3[[#This Row],[SOL_A]], "0"))</f>
        <v>9-14-2</v>
      </c>
      <c r="BJ31" s="49">
        <f>((2*(Table3[[#This Row],[W_H]]))+Table3[[#This Row],[OTL_H]]+Table3[[#This Row],[SOL_H]])/(2*Table3[[#This Row],[GP_H]])</f>
        <v>0.4375</v>
      </c>
      <c r="BK31" s="49">
        <f>((2*(Table3[[#This Row],[W_A]]))+Table3[[#This Row],[OTL_A]]+Table3[[#This Row],[SOL_A]])/(2*Table3[[#This Row],[GP_A]])</f>
        <v>0.4</v>
      </c>
      <c r="BL31" s="21">
        <f>(Table3[[#This Row],[W]]*$CG$3)+(Table3[[#This Row],[L]]*$CG$4)+(Table3[[#This Row],[GF]]*$CG$5)+(Table3[[#This Row],[GA]]*$CG$6)</f>
        <v>57.55</v>
      </c>
      <c r="BM31" s="21">
        <f>(82*(((Table3[[#This Row],[PTS%]]*$CG$3)+((1-Table3[[#This Row],[PTS%]])*$CG$4)+(Table3[[#This Row],[GF]]*$CG$5)+(Table3[[#This Row],[GA]]*$CG$6))/Table3[[#This Row],[GP]])) + (Table3[[#This Row],[W]]*$CG$3)+(Table3[[#This Row],[L]]*$CG$4)+(Table3[[#This Row],[GF]]*$CG$5)+(Table3[[#This Row],[GA]]*$CG$6)</f>
        <v>123.87573927530197</v>
      </c>
      <c r="BN31">
        <f>COUNTIFS(DataRegularSeason20242025!$D$3:$D$1315,$A31,DataRegularSeason20242025!$H$3:$H$1315, $A31)</f>
        <v>10</v>
      </c>
      <c r="BO31">
        <f>COUNTIFS(DataRegularSeason20242025!$E$3:$E$1315,$A31,DataRegularSeason20242025!$H$3:$H$1315, $A31)</f>
        <v>9</v>
      </c>
      <c r="BP31">
        <f>BN31+BO31</f>
        <v>19</v>
      </c>
      <c r="BQ31">
        <f>F31-BN31</f>
        <v>15</v>
      </c>
      <c r="BR31">
        <f>H31-BO31</f>
        <v>15</v>
      </c>
      <c r="BS31">
        <f>BQ31+BR31</f>
        <v>30</v>
      </c>
      <c r="BW31" t="str">
        <f>INDEX(Table2[AwayTeam], Table3[[#This Row],[Column2]])</f>
        <v>CAR</v>
      </c>
      <c r="BX31">
        <f>LARGE((Table2[[#This Row],[AwayTeam]]=Table3[[#This Row],[Teams]]), 1)</f>
        <v>0</v>
      </c>
      <c r="CE31" s="137"/>
      <c r="CF31" s="138"/>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42</v>
      </c>
      <c r="E32" s="15">
        <f>Table3[[#This Row],[Watched]]/Table3[[#This Row],[GP]]</f>
        <v>0.875</v>
      </c>
      <c r="F32">
        <f>COUNTIFS(DataRegularSeason20242025!$N$3:$N$1315,1,DataRegularSeason20242025!$D$3:$D$1315,$A32)</f>
        <v>23</v>
      </c>
      <c r="G32">
        <f>41-Table3[[#This Row],[GP_A]]</f>
        <v>18</v>
      </c>
      <c r="H32">
        <f>COUNTIFS(DataRegularSeason20242025!$E$3:$E$1315,$A32,DataRegularSeason20242025!$N$3:$N$1315,1)</f>
        <v>25</v>
      </c>
      <c r="I32">
        <f>41-Table3[[#This Row],[GP_H]]</f>
        <v>16</v>
      </c>
      <c r="J32">
        <f>F32+H32</f>
        <v>48</v>
      </c>
      <c r="K32">
        <f>82-Table3[[#This Row],[GP]]</f>
        <v>34</v>
      </c>
      <c r="L32">
        <f>COUNTIFS(DataRegularSeason20242025!$D$3:$D$1315,$A32, DataRegularSeason20242025!$L$3:$L$1315, $A32,DataRegularSeason20242025!$N$3:$N$1315,1)</f>
        <v>5</v>
      </c>
      <c r="M32">
        <f>COUNTIFS(DataRegularSeason20242025!$D$3:$D$1315,$A32, DataRegularSeason20242025!$L$3:$L$1315, $A32,DataRegularSeason20242025!$N$3:$N$1315,1,DataRegularSeason20242025!$M$3:$M$1315,"REG")</f>
        <v>4</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18</v>
      </c>
      <c r="Q32">
        <f>COUNTIFS(DataRegularSeason20242025!$D$3:$D$1315,$A32, DataRegularSeason20242025!$S$3:$S$1315, $A32,DataRegularSeason20242025!$M$3:$M$1315,"REG")</f>
        <v>15</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15</v>
      </c>
      <c r="Y32">
        <f>COUNTIFS(DataRegularSeason20242025!$E$3:$E$1315,$A32, DataRegularSeason20242025!$S$3:$S$1315, $A32,DataRegularSeason20242025!$M$3:$M$1315,"REG")</f>
        <v>13</v>
      </c>
      <c r="Z32">
        <f>COUNTIFS(DataRegularSeason20242025!$E$3:$E$1315,$A32, DataRegularSeason20242025!$S$3:$S$1315, $A32,DataRegularSeason20242025!$M$3:$M$1315,"OT")</f>
        <v>2</v>
      </c>
      <c r="AA32">
        <f>COUNTIFS(DataRegularSeason20242025!$E$3:$E$1315,$A32, DataRegularSeason20242025!$S$3:$S$1315, $A32,DataRegularSeason20242025!$M$3:$M$1315,"SO")</f>
        <v>0</v>
      </c>
      <c r="AB32">
        <f>Table3[[#This Row],[W_A]]+Table3[[#This Row],[W_H]]</f>
        <v>15</v>
      </c>
      <c r="AC32">
        <f>Table3[[#This Row],[L_A]]+Table3[[#This Row],[L_H]]</f>
        <v>33</v>
      </c>
      <c r="AD32">
        <f>Table3[[#This Row],[RW_A]]+Table3[[#This Row],[RW_H]]</f>
        <v>13</v>
      </c>
      <c r="AE32">
        <f>Table3[[#This Row],[RL_A]]+Table3[[#This Row],[RL_H]]</f>
        <v>28</v>
      </c>
      <c r="AF32">
        <f>Table3[[#This Row],[OTW_A]]+Table3[[#This Row],[OTW_H]]</f>
        <v>1</v>
      </c>
      <c r="AG32">
        <f>Table3[[#This Row],[OTL_A]]+Table3[[#This Row],[OTL_H]]</f>
        <v>4</v>
      </c>
      <c r="AH32">
        <f>Table3[[#This Row],[SOW_A]]+Table3[[#This Row],[SOW_H]]</f>
        <v>1</v>
      </c>
      <c r="AI32">
        <f>Table3[[#This Row],[SOL_A]]+Table3[[#This Row],[SOL_H]]</f>
        <v>1</v>
      </c>
      <c r="AJ32" s="20" t="str">
        <f>_xlfn.CONCAT(TEXT(Table3[[#This Row],[OTW]]+Table3[[#This Row],[SOW]], "0"), "-", TEXT(Table3[[#This Row],[OTL]]+Table3[[#This Row],[SOL]],"0"))</f>
        <v>2-5</v>
      </c>
      <c r="AK32">
        <f>(2*(Table3[[#This Row],[W_A]]+Table3[[#This Row],[W_H]]))+Table3[[#This Row],[OTL_A]]+Table3[[#This Row],[SOL_A]]+Table3[[#This Row],[OTL_H]]+Table3[[#This Row],[SOL_H]]</f>
        <v>35</v>
      </c>
      <c r="AL32">
        <f>(3*(Table3[[#This Row],[RW_A]]+Table3[[#This Row],[RW_H]]))+(2*(Table3[[#This Row],[OTW_A]]+Table3[[#This Row],[SOW_A]]+Table3[[#This Row],[OTW_H]]+Table3[[#This Row],[SOW_H]]))+Table3[[#This Row],[OTL_A]]+Table3[[#This Row],[SOL_A]]+Table3[[#This Row],[OTL_H]]+Table3[[#This Row],[SOL_H]]</f>
        <v>48</v>
      </c>
      <c r="AM32" s="15">
        <f>Table3[[#This Row],[PTS]]/(2*Table3[[#This Row],[GP]])</f>
        <v>0.36458333333333331</v>
      </c>
      <c r="AN32" s="15">
        <f>Table3[[#This Row],[PTS2]]/(3*Table3[[#This Row],[GP]])</f>
        <v>0.33333333333333331</v>
      </c>
      <c r="AO32">
        <f>(2*Table3[[#This Row],[GR]])+Table3[[#This Row],[PTS]]</f>
        <v>103</v>
      </c>
      <c r="AP32">
        <f>(3*Table3[[#This Row],[GR]])+Table3[[#This Row],[PTS2]]</f>
        <v>150</v>
      </c>
      <c r="AQ32">
        <f>Table3[[#This Row],[PTS]]+(2 * Table3[[#This Row],[GR]] * Table3[[#This Row],[PTS%]])</f>
        <v>59.791666666666664</v>
      </c>
      <c r="AR32">
        <f>Table3[[#This Row],[PTS2]]+(3 * Table3[[#This Row],[GR]] * Table3[[#This Row],[PTS%2]])</f>
        <v>82</v>
      </c>
      <c r="AS32" s="20" t="str">
        <f>_xlfn.CONCAT(TEXT(Table3[[#This Row],[W]], "0"), "-", TEXT(Table3[[#This Row],[RL]],"0"), "-", TEXT(Table3[[#This Row],[OTL]]+Table3[[#This Row],[SOL]], "0"))</f>
        <v>15-28-5</v>
      </c>
      <c r="AT32">
        <f>COUNTIFS(DataRegularSeason20242025!$D$3:$D$1315,Table3[[#This Row],[Teams]],DataRegularSeason20242025!$K$3:$K$1315,0)</f>
        <v>0</v>
      </c>
      <c r="AU32">
        <f>SUMIF(DataRegularSeason20242025!$D$3:$D$1315,$A32, DataRegularSeason20242025!$J$3:$J$1315)</f>
        <v>55</v>
      </c>
      <c r="AV32">
        <f>SUMIF(DataRegularSeason20242025!$D$3:$D$1315,$A32, DataRegularSeason20242025!$K$3:$K$1315)</f>
        <v>80</v>
      </c>
      <c r="AW32">
        <f>AU32-AV32</f>
        <v>-25</v>
      </c>
      <c r="AX32">
        <f>COUNTIFS(DataRegularSeason20242025!$E$3:$E$1315,Table3[[#This Row],[Teams]],DataRegularSeason20242025!$J$3:$J$1315,0)</f>
        <v>0</v>
      </c>
      <c r="AY32">
        <f>SUMIF(DataRegularSeason20242025!$E$3:$E$1315,$A32,DataRegularSeason20242025!$K$3:$K$1315)</f>
        <v>71</v>
      </c>
      <c r="AZ32">
        <f>SUMIF(DataRegularSeason20242025!$E$3:$E$1315,$A32,DataRegularSeason20242025!$J$3:$J$1315)</f>
        <v>86</v>
      </c>
      <c r="BA32">
        <f>AY32-AZ32</f>
        <v>-15</v>
      </c>
      <c r="BB32">
        <f>AU32+AY32</f>
        <v>126</v>
      </c>
      <c r="BC32">
        <f>AV32+AZ32</f>
        <v>166</v>
      </c>
      <c r="BD32">
        <f>BB32-BC32</f>
        <v>-40</v>
      </c>
      <c r="BE32" s="17">
        <f>Table3[[#This Row],[GF]]/Table3[[#This Row],[GP]]</f>
        <v>2.625</v>
      </c>
      <c r="BF32" s="17">
        <f>Table3[[#This Row],[GA]]/Table3[[#This Row],[GP]]</f>
        <v>3.4583333333333335</v>
      </c>
      <c r="BG32" s="17">
        <f>(Table3[[#This Row],[GF]]-Table3[[#This Row],[GA]])/Table3[[#This Row],[GP]]</f>
        <v>-0.83333333333333337</v>
      </c>
      <c r="BH32" s="49" t="str">
        <f>_xlfn.CONCAT(TEXT(Table3[[#This Row],[W_H]], "0"), "-", TEXT(Table3[[#This Row],[RL_H]],"0"), "-", TEXT(Table3[[#This Row],[OTL_H]]+Table3[[#This Row],[SOL_H]], "0"))</f>
        <v>10-13-2</v>
      </c>
      <c r="BI32" s="49" t="str">
        <f>_xlfn.CONCAT(TEXT(Table3[[#This Row],[W_A]], "0"), "-", TEXT(Table3[[#This Row],[RL_A]],"0"), "-", TEXT(Table3[[#This Row],[OTL_A]]+Table3[[#This Row],[SOL_A]], "0"))</f>
        <v>5-15-3</v>
      </c>
      <c r="BJ32" s="49">
        <f>((2*(Table3[[#This Row],[W_H]]))+Table3[[#This Row],[OTL_H]]+Table3[[#This Row],[SOL_H]])/(2*Table3[[#This Row],[GP_H]])</f>
        <v>0.44</v>
      </c>
      <c r="BK32" s="49">
        <f>((2*(Table3[[#This Row],[W_A]]))+Table3[[#This Row],[OTL_A]]+Table3[[#This Row],[SOL_A]])/(2*Table3[[#This Row],[GP_A]])</f>
        <v>0.28260869565217389</v>
      </c>
      <c r="BL32" s="21">
        <f>(Table3[[#This Row],[W]]*$CG$3)+(Table3[[#This Row],[L]]*$CG$4)+(Table3[[#This Row],[GF]]*$CG$5)+(Table3[[#This Row],[GA]]*$CG$6)</f>
        <v>52.9</v>
      </c>
      <c r="BM32" s="21">
        <f>(82*(((Table3[[#This Row],[PTS%]]*$CG$3)+((1-Table3[[#This Row],[PTS%]])*$CG$4)+(Table3[[#This Row],[GF]]*$CG$5)+(Table3[[#This Row],[GA]]*$CG$6))/Table3[[#This Row],[GP]])) + (Table3[[#This Row],[W]]*$CG$3)+(Table3[[#This Row],[L]]*$CG$4)+(Table3[[#This Row],[GF]]*$CG$5)+(Table3[[#This Row],[GA]]*$CG$6)</f>
        <v>114.18289930555557</v>
      </c>
      <c r="BN32">
        <f>COUNTIFS(DataRegularSeason20242025!$D$3:$D$1315,$A32,DataRegularSeason20242025!$H$3:$H$1315, $A32)</f>
        <v>2</v>
      </c>
      <c r="BO32">
        <f>COUNTIFS(DataRegularSeason20242025!$E$3:$E$1315,$A32,DataRegularSeason20242025!$H$3:$H$1315, $A32)</f>
        <v>6</v>
      </c>
      <c r="BP32">
        <f>BN32+BO32</f>
        <v>8</v>
      </c>
      <c r="BQ32">
        <f>F32-BN32</f>
        <v>21</v>
      </c>
      <c r="BR32">
        <f>H32-BO32</f>
        <v>19</v>
      </c>
      <c r="BS32">
        <f>BQ32+BR32</f>
        <v>40</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42</v>
      </c>
      <c r="E33" s="15">
        <f>Table3[[#This Row],[Watched]]/Table3[[#This Row],[GP]]</f>
        <v>0.82352941176470584</v>
      </c>
      <c r="F33">
        <f>COUNTIFS(DataRegularSeason20242025!$N$3:$N$1315,1,DataRegularSeason20242025!$D$3:$D$1315,$A33)</f>
        <v>27</v>
      </c>
      <c r="G33">
        <f>41-Table3[[#This Row],[GP_A]]</f>
        <v>14</v>
      </c>
      <c r="H33">
        <f>COUNTIFS(DataRegularSeason20242025!$E$3:$E$1315,$A33,DataRegularSeason20242025!$N$3:$N$1315,1)</f>
        <v>24</v>
      </c>
      <c r="I33">
        <f>41-Table3[[#This Row],[GP_H]]</f>
        <v>17</v>
      </c>
      <c r="J33">
        <f>F33+H33</f>
        <v>51</v>
      </c>
      <c r="K33">
        <f>82-Table3[[#This Row],[GP]]</f>
        <v>31</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21</v>
      </c>
      <c r="Q33">
        <f>COUNTIFS(DataRegularSeason20242025!$D$3:$D$1315,$A33, DataRegularSeason20242025!$S$3:$S$1315, $A33,DataRegularSeason20242025!$M$3:$M$1315,"REG")</f>
        <v>16</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8</v>
      </c>
      <c r="U33">
        <f>COUNTIFS(DataRegularSeason20242025!$E$3:$E$1315,$A33, DataRegularSeason20242025!$L$3:$L$1315, $A33,DataRegularSeason20242025!$N$3:$N$1315,1,DataRegularSeason20242025!$M$3:$M$1315,"REG")</f>
        <v>6</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16</v>
      </c>
      <c r="Y33">
        <f>COUNTIFS(DataRegularSeason20242025!$E$3:$E$1315,$A33, DataRegularSeason20242025!$S$3:$S$1315, $A33,DataRegularSeason20242025!$M$3:$M$1315,"REG")</f>
        <v>15</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14</v>
      </c>
      <c r="AC33">
        <f>Table3[[#This Row],[L_A]]+Table3[[#This Row],[L_H]]</f>
        <v>37</v>
      </c>
      <c r="AD33">
        <f>Table3[[#This Row],[RW_A]]+Table3[[#This Row],[RW_H]]</f>
        <v>10</v>
      </c>
      <c r="AE33">
        <f>Table3[[#This Row],[RL_A]]+Table3[[#This Row],[RL_H]]</f>
        <v>31</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34</v>
      </c>
      <c r="AL33">
        <f>(3*(Table3[[#This Row],[RW_A]]+Table3[[#This Row],[RW_H]]))+(2*(Table3[[#This Row],[OTW_A]]+Table3[[#This Row],[SOW_A]]+Table3[[#This Row],[OTW_H]]+Table3[[#This Row],[SOW_H]]))+Table3[[#This Row],[OTL_A]]+Table3[[#This Row],[SOL_A]]+Table3[[#This Row],[OTL_H]]+Table3[[#This Row],[SOL_H]]</f>
        <v>44</v>
      </c>
      <c r="AM33" s="15">
        <f>Table3[[#This Row],[PTS]]/(2*Table3[[#This Row],[GP]])</f>
        <v>0.33333333333333331</v>
      </c>
      <c r="AN33" s="15">
        <f>Table3[[#This Row],[PTS2]]/(3*Table3[[#This Row],[GP]])</f>
        <v>0.28758169934640521</v>
      </c>
      <c r="AO33">
        <f>(2*Table3[[#This Row],[GR]])+Table3[[#This Row],[PTS]]</f>
        <v>96</v>
      </c>
      <c r="AP33">
        <f>(3*Table3[[#This Row],[GR]])+Table3[[#This Row],[PTS2]]</f>
        <v>137</v>
      </c>
      <c r="AQ33">
        <f>Table3[[#This Row],[PTS]]+(2 * Table3[[#This Row],[GR]] * Table3[[#This Row],[PTS%]])</f>
        <v>54.666666666666664</v>
      </c>
      <c r="AR33">
        <f>Table3[[#This Row],[PTS2]]+(3 * Table3[[#This Row],[GR]] * Table3[[#This Row],[PTS%2]])</f>
        <v>70.745098039215691</v>
      </c>
      <c r="AS33" s="20" t="str">
        <f>_xlfn.CONCAT(TEXT(Table3[[#This Row],[W]], "0"), "-", TEXT(Table3[[#This Row],[RL]],"0"), "-", TEXT(Table3[[#This Row],[OTL]]+Table3[[#This Row],[SOL]], "0"))</f>
        <v>14-31-6</v>
      </c>
      <c r="AT33">
        <f>COUNTIFS(DataRegularSeason20242025!$D$3:$D$1315,Table3[[#This Row],[Teams]],DataRegularSeason20242025!$K$3:$K$1315,0)</f>
        <v>1</v>
      </c>
      <c r="AU33">
        <f>SUMIF(DataRegularSeason20242025!$D$3:$D$1315,$A33, DataRegularSeason20242025!$J$3:$J$1315)</f>
        <v>67</v>
      </c>
      <c r="AV33">
        <f>SUMIF(DataRegularSeason20242025!$D$3:$D$1315,$A33, DataRegularSeason20242025!$K$3:$K$1315)</f>
        <v>104</v>
      </c>
      <c r="AW33">
        <f>AU33-AV33</f>
        <v>-37</v>
      </c>
      <c r="AX33">
        <f>COUNTIFS(DataRegularSeason20242025!$E$3:$E$1315,Table3[[#This Row],[Teams]],DataRegularSeason20242025!$J$3:$J$1315,0)</f>
        <v>1</v>
      </c>
      <c r="AY33">
        <f>SUMIF(DataRegularSeason20242025!$E$3:$E$1315,$A33,DataRegularSeason20242025!$K$3:$K$1315)</f>
        <v>68</v>
      </c>
      <c r="AZ33">
        <f>SUMIF(DataRegularSeason20242025!$E$3:$E$1315,$A33,DataRegularSeason20242025!$J$3:$J$1315)</f>
        <v>84</v>
      </c>
      <c r="BA33">
        <f>AY33-AZ33</f>
        <v>-16</v>
      </c>
      <c r="BB33">
        <f>AU33+AY33</f>
        <v>135</v>
      </c>
      <c r="BC33">
        <f>AV33+AZ33</f>
        <v>188</v>
      </c>
      <c r="BD33">
        <f>BB33-BC33</f>
        <v>-53</v>
      </c>
      <c r="BE33" s="17">
        <f>Table3[[#This Row],[GF]]/Table3[[#This Row],[GP]]</f>
        <v>2.6470588235294117</v>
      </c>
      <c r="BF33" s="17">
        <f>Table3[[#This Row],[GA]]/Table3[[#This Row],[GP]]</f>
        <v>3.6862745098039214</v>
      </c>
      <c r="BG33" s="17">
        <f>(Table3[[#This Row],[GF]]-Table3[[#This Row],[GA]])/Table3[[#This Row],[GP]]</f>
        <v>-1.0392156862745099</v>
      </c>
      <c r="BH33" s="49" t="str">
        <f>_xlfn.CONCAT(TEXT(Table3[[#This Row],[W_H]], "0"), "-", TEXT(Table3[[#This Row],[RL_H]],"0"), "-", TEXT(Table3[[#This Row],[OTL_H]]+Table3[[#This Row],[SOL_H]], "0"))</f>
        <v>8-15-1</v>
      </c>
      <c r="BI33" s="49" t="str">
        <f>_xlfn.CONCAT(TEXT(Table3[[#This Row],[W_A]], "0"), "-", TEXT(Table3[[#This Row],[RL_A]],"0"), "-", TEXT(Table3[[#This Row],[OTL_A]]+Table3[[#This Row],[SOL_A]], "0"))</f>
        <v>6-16-5</v>
      </c>
      <c r="BJ33" s="49">
        <f>((2*(Table3[[#This Row],[W_H]]))+Table3[[#This Row],[OTL_H]]+Table3[[#This Row],[SOL_H]])/(2*Table3[[#This Row],[GP_H]])</f>
        <v>0.35416666666666669</v>
      </c>
      <c r="BK33" s="49">
        <f>((2*(Table3[[#This Row],[W_A]]))+Table3[[#This Row],[OTL_A]]+Table3[[#This Row],[SOL_A]])/(2*Table3[[#This Row],[GP_A]])</f>
        <v>0.31481481481481483</v>
      </c>
      <c r="BL33" s="21">
        <f>(Table3[[#This Row],[W]]*$CG$3)+(Table3[[#This Row],[L]]*$CG$4)+(Table3[[#This Row],[GF]]*$CG$5)+(Table3[[#This Row],[GA]]*$CG$6)</f>
        <v>57.150000000000006</v>
      </c>
      <c r="BM33" s="21">
        <f>(82*(((Table3[[#This Row],[PTS%]]*$CG$3)+((1-Table3[[#This Row],[PTS%]])*$CG$4)+(Table3[[#This Row],[GF]]*$CG$5)+(Table3[[#This Row],[GA]]*$CG$6))/Table3[[#This Row],[GP]])) + (Table3[[#This Row],[W]]*$CG$3)+(Table3[[#This Row],[L]]*$CG$4)+(Table3[[#This Row],[GF]]*$CG$5)+(Table3[[#This Row],[GA]]*$CG$6)</f>
        <v>120.52581699346406</v>
      </c>
      <c r="BN33">
        <f>COUNTIFS(DataRegularSeason20242025!$D$3:$D$1315,$A33,DataRegularSeason20242025!$H$3:$H$1315, $A33)</f>
        <v>4</v>
      </c>
      <c r="BO33">
        <f>COUNTIFS(DataRegularSeason20242025!$E$3:$E$1315,$A33,DataRegularSeason20242025!$H$3:$H$1315, $A33)</f>
        <v>6</v>
      </c>
      <c r="BP33">
        <f>BN33+BO33</f>
        <v>10</v>
      </c>
      <c r="BQ33">
        <f>F33-BN33</f>
        <v>23</v>
      </c>
      <c r="BR33">
        <f>H33-BO33</f>
        <v>18</v>
      </c>
      <c r="BS33">
        <f>BQ33+BR33</f>
        <v>41</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-1</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-1</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1298</v>
      </c>
      <c r="E35">
        <f t="shared" ref="E35:BU35" si="2">SUM(E$2:E$33)</f>
        <v>26.457323810190125</v>
      </c>
      <c r="F35">
        <f t="shared" si="2"/>
        <v>785</v>
      </c>
      <c r="G35">
        <f t="shared" si="2"/>
        <v>527</v>
      </c>
      <c r="H35">
        <f t="shared" si="2"/>
        <v>785</v>
      </c>
      <c r="I35">
        <f t="shared" si="2"/>
        <v>527</v>
      </c>
      <c r="J35">
        <f t="shared" si="2"/>
        <v>1570</v>
      </c>
      <c r="K35">
        <f t="shared" si="2"/>
        <v>1054</v>
      </c>
      <c r="L35">
        <f t="shared" si="2"/>
        <v>354</v>
      </c>
      <c r="M35">
        <f t="shared" si="2"/>
        <v>282</v>
      </c>
      <c r="N35">
        <f t="shared" si="2"/>
        <v>56</v>
      </c>
      <c r="O35">
        <f t="shared" si="2"/>
        <v>16</v>
      </c>
      <c r="P35">
        <f t="shared" si="2"/>
        <v>431</v>
      </c>
      <c r="Q35">
        <f t="shared" si="2"/>
        <v>345</v>
      </c>
      <c r="R35">
        <f t="shared" si="2"/>
        <v>63</v>
      </c>
      <c r="S35">
        <f t="shared" si="2"/>
        <v>23</v>
      </c>
      <c r="T35">
        <f t="shared" si="2"/>
        <v>431</v>
      </c>
      <c r="U35">
        <f t="shared" si="2"/>
        <v>345</v>
      </c>
      <c r="V35">
        <f t="shared" si="2"/>
        <v>63</v>
      </c>
      <c r="W35">
        <f t="shared" si="2"/>
        <v>23</v>
      </c>
      <c r="X35">
        <f t="shared" si="2"/>
        <v>354</v>
      </c>
      <c r="Y35">
        <f t="shared" si="2"/>
        <v>282</v>
      </c>
      <c r="Z35">
        <f t="shared" si="2"/>
        <v>56</v>
      </c>
      <c r="AA35">
        <f t="shared" si="2"/>
        <v>16</v>
      </c>
      <c r="AB35">
        <f t="shared" si="2"/>
        <v>785</v>
      </c>
      <c r="AC35">
        <f t="shared" si="2"/>
        <v>785</v>
      </c>
      <c r="AD35">
        <f t="shared" si="2"/>
        <v>627</v>
      </c>
      <c r="AE35">
        <f t="shared" si="2"/>
        <v>627</v>
      </c>
      <c r="AF35">
        <f t="shared" si="2"/>
        <v>119</v>
      </c>
      <c r="AG35">
        <f t="shared" si="2"/>
        <v>119</v>
      </c>
      <c r="AH35">
        <f t="shared" si="2"/>
        <v>39</v>
      </c>
      <c r="AI35">
        <f t="shared" si="2"/>
        <v>39</v>
      </c>
      <c r="AK35">
        <f t="shared" si="2"/>
        <v>1728</v>
      </c>
      <c r="AL35">
        <f t="shared" si="2"/>
        <v>2355</v>
      </c>
      <c r="AM35">
        <f t="shared" si="2"/>
        <v>17.619209760685031</v>
      </c>
      <c r="AN35">
        <f t="shared" si="2"/>
        <v>16.0099067900364</v>
      </c>
      <c r="AO35">
        <f t="shared" si="2"/>
        <v>3836</v>
      </c>
      <c r="AP35">
        <f t="shared" si="2"/>
        <v>5517</v>
      </c>
      <c r="AQ35">
        <f t="shared" si="2"/>
        <v>2889.550400752345</v>
      </c>
      <c r="AR35">
        <f t="shared" si="2"/>
        <v>3938.4370703489531</v>
      </c>
      <c r="AT35">
        <f t="shared" si="2"/>
        <v>40</v>
      </c>
      <c r="AU35">
        <f t="shared" si="2"/>
        <v>2287</v>
      </c>
      <c r="AV35">
        <f t="shared" si="2"/>
        <v>2446</v>
      </c>
      <c r="AW35">
        <f t="shared" si="2"/>
        <v>-159</v>
      </c>
      <c r="AX35">
        <f t="shared" si="2"/>
        <v>55</v>
      </c>
      <c r="AY35">
        <f t="shared" si="2"/>
        <v>2446</v>
      </c>
      <c r="AZ35">
        <f t="shared" si="2"/>
        <v>2287</v>
      </c>
      <c r="BA35">
        <f t="shared" si="2"/>
        <v>159</v>
      </c>
      <c r="BB35">
        <f t="shared" si="2"/>
        <v>4733</v>
      </c>
      <c r="BC35">
        <f t="shared" si="2"/>
        <v>4733</v>
      </c>
      <c r="BD35">
        <f t="shared" si="2"/>
        <v>0</v>
      </c>
      <c r="BE35">
        <f t="shared" si="2"/>
        <v>96.445362354007273</v>
      </c>
      <c r="BF35">
        <f t="shared" si="2"/>
        <v>96.395308369416199</v>
      </c>
      <c r="BG35">
        <f t="shared" si="2"/>
        <v>5.0053984591060141E-2</v>
      </c>
      <c r="BL35">
        <f t="shared" si="2"/>
        <v>1811.2500000000007</v>
      </c>
      <c r="BN35">
        <f t="shared" si="2"/>
        <v>361</v>
      </c>
      <c r="BO35">
        <f t="shared" si="2"/>
        <v>437</v>
      </c>
      <c r="BP35">
        <f t="shared" si="2"/>
        <v>798</v>
      </c>
      <c r="BQ35">
        <f t="shared" si="2"/>
        <v>424</v>
      </c>
      <c r="BR35">
        <f t="shared" si="2"/>
        <v>348</v>
      </c>
      <c r="BS35">
        <f t="shared" si="2"/>
        <v>772</v>
      </c>
      <c r="BT35">
        <f t="shared" si="2"/>
        <v>24</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3</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0</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40.5625</v>
      </c>
      <c r="E36">
        <f t="shared" ref="E36:BU36" si="3">AVERAGE(E$2:E$33)</f>
        <v>0.82679136906844142</v>
      </c>
      <c r="F36">
        <f t="shared" si="3"/>
        <v>24.53125</v>
      </c>
      <c r="G36">
        <f t="shared" si="3"/>
        <v>16.46875</v>
      </c>
      <c r="H36">
        <f t="shared" si="3"/>
        <v>24.53125</v>
      </c>
      <c r="I36">
        <f t="shared" si="3"/>
        <v>16.46875</v>
      </c>
      <c r="J36">
        <f t="shared" si="3"/>
        <v>49.0625</v>
      </c>
      <c r="K36">
        <f t="shared" si="3"/>
        <v>32.9375</v>
      </c>
      <c r="L36">
        <f t="shared" si="3"/>
        <v>11.0625</v>
      </c>
      <c r="M36">
        <f t="shared" si="3"/>
        <v>8.8125</v>
      </c>
      <c r="N36">
        <f t="shared" si="3"/>
        <v>1.75</v>
      </c>
      <c r="O36">
        <f t="shared" si="3"/>
        <v>0.5</v>
      </c>
      <c r="P36">
        <f t="shared" si="3"/>
        <v>13.46875</v>
      </c>
      <c r="Q36">
        <f t="shared" si="3"/>
        <v>10.78125</v>
      </c>
      <c r="R36">
        <f t="shared" si="3"/>
        <v>1.96875</v>
      </c>
      <c r="S36">
        <f t="shared" si="3"/>
        <v>0.71875</v>
      </c>
      <c r="T36">
        <f t="shared" si="3"/>
        <v>13.46875</v>
      </c>
      <c r="U36">
        <f t="shared" si="3"/>
        <v>10.78125</v>
      </c>
      <c r="V36">
        <f t="shared" si="3"/>
        <v>1.96875</v>
      </c>
      <c r="W36">
        <f t="shared" si="3"/>
        <v>0.71875</v>
      </c>
      <c r="X36">
        <f t="shared" si="3"/>
        <v>11.0625</v>
      </c>
      <c r="Y36">
        <f t="shared" si="3"/>
        <v>8.8125</v>
      </c>
      <c r="Z36">
        <f t="shared" si="3"/>
        <v>1.75</v>
      </c>
      <c r="AA36">
        <f t="shared" si="3"/>
        <v>0.5</v>
      </c>
      <c r="AB36">
        <f t="shared" si="3"/>
        <v>24.53125</v>
      </c>
      <c r="AC36">
        <f t="shared" si="3"/>
        <v>24.53125</v>
      </c>
      <c r="AD36">
        <f t="shared" si="3"/>
        <v>19.59375</v>
      </c>
      <c r="AE36">
        <f t="shared" si="3"/>
        <v>19.59375</v>
      </c>
      <c r="AF36">
        <f t="shared" si="3"/>
        <v>3.71875</v>
      </c>
      <c r="AG36">
        <f t="shared" si="3"/>
        <v>3.71875</v>
      </c>
      <c r="AH36">
        <f t="shared" si="3"/>
        <v>1.21875</v>
      </c>
      <c r="AI36">
        <f t="shared" si="3"/>
        <v>1.21875</v>
      </c>
      <c r="AK36">
        <f t="shared" si="3"/>
        <v>54</v>
      </c>
      <c r="AL36">
        <f t="shared" si="3"/>
        <v>73.59375</v>
      </c>
      <c r="AM36">
        <f t="shared" si="3"/>
        <v>0.55060030502140722</v>
      </c>
      <c r="AN36">
        <f t="shared" si="3"/>
        <v>0.50030958718863749</v>
      </c>
      <c r="AO36">
        <f t="shared" si="3"/>
        <v>119.875</v>
      </c>
      <c r="AP36">
        <f t="shared" si="3"/>
        <v>172.40625</v>
      </c>
      <c r="AQ36">
        <f t="shared" si="3"/>
        <v>90.298450023510782</v>
      </c>
      <c r="AR36">
        <f t="shared" si="3"/>
        <v>123.07615844840478</v>
      </c>
      <c r="AT36">
        <f t="shared" si="3"/>
        <v>1.25</v>
      </c>
      <c r="AU36">
        <f t="shared" si="3"/>
        <v>71.46875</v>
      </c>
      <c r="AV36">
        <f t="shared" si="3"/>
        <v>76.4375</v>
      </c>
      <c r="AW36">
        <f t="shared" si="3"/>
        <v>-4.96875</v>
      </c>
      <c r="AX36">
        <f t="shared" si="3"/>
        <v>1.71875</v>
      </c>
      <c r="AY36">
        <f t="shared" si="3"/>
        <v>76.4375</v>
      </c>
      <c r="AZ36">
        <f t="shared" si="3"/>
        <v>71.46875</v>
      </c>
      <c r="BA36">
        <f t="shared" si="3"/>
        <v>4.96875</v>
      </c>
      <c r="BB36">
        <f t="shared" si="3"/>
        <v>147.90625</v>
      </c>
      <c r="BC36">
        <f t="shared" si="3"/>
        <v>147.90625</v>
      </c>
      <c r="BD36">
        <f t="shared" si="3"/>
        <v>0</v>
      </c>
      <c r="BE36">
        <f t="shared" si="3"/>
        <v>3.0139175735627273</v>
      </c>
      <c r="BF36">
        <f t="shared" si="3"/>
        <v>3.0123533865442562</v>
      </c>
      <c r="BG36">
        <f t="shared" si="3"/>
        <v>1.5641870184706294E-3</v>
      </c>
      <c r="BL36">
        <f t="shared" si="3"/>
        <v>56.601562500000021</v>
      </c>
      <c r="BN36">
        <f t="shared" si="3"/>
        <v>11.28125</v>
      </c>
      <c r="BO36">
        <f t="shared" si="3"/>
        <v>13.65625</v>
      </c>
      <c r="BP36">
        <f t="shared" si="3"/>
        <v>24.9375</v>
      </c>
      <c r="BQ36">
        <f t="shared" si="3"/>
        <v>13.25</v>
      </c>
      <c r="BR36">
        <f t="shared" si="3"/>
        <v>10.875</v>
      </c>
      <c r="BS36">
        <f t="shared" si="3"/>
        <v>24.125</v>
      </c>
      <c r="BT36">
        <f t="shared" si="3"/>
        <v>24</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1</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6.927921315228688</v>
      </c>
      <c r="E37">
        <f t="shared" ref="E37:BU37" si="4">_xlfn.STDEV.P(E$2:E$33)</f>
        <v>0.13997407505229859</v>
      </c>
      <c r="F37">
        <f t="shared" si="4"/>
        <v>1.4574029770451273</v>
      </c>
      <c r="G37">
        <f t="shared" si="4"/>
        <v>1.4574029770451273</v>
      </c>
      <c r="H37">
        <f t="shared" si="4"/>
        <v>1.7850835939809653</v>
      </c>
      <c r="I37">
        <f t="shared" si="4"/>
        <v>1.7850835939809653</v>
      </c>
      <c r="J37">
        <f t="shared" si="4"/>
        <v>1.2231491119238078</v>
      </c>
      <c r="K37">
        <f t="shared" si="4"/>
        <v>1.2231491119238078</v>
      </c>
      <c r="L37">
        <f t="shared" si="4"/>
        <v>2.9040650388722358</v>
      </c>
      <c r="M37">
        <f t="shared" si="4"/>
        <v>2.8111107680061274</v>
      </c>
      <c r="N37">
        <f t="shared" si="4"/>
        <v>1.1726039399558574</v>
      </c>
      <c r="O37">
        <f t="shared" si="4"/>
        <v>0.66143782776614768</v>
      </c>
      <c r="P37">
        <f t="shared" si="4"/>
        <v>3.3539563857480319</v>
      </c>
      <c r="Q37">
        <f t="shared" si="4"/>
        <v>2.6778533263605011</v>
      </c>
      <c r="R37">
        <f t="shared" si="4"/>
        <v>1.3106385609694231</v>
      </c>
      <c r="S37">
        <f t="shared" si="4"/>
        <v>0.97578093724974968</v>
      </c>
      <c r="T37">
        <f t="shared" si="4"/>
        <v>3.2594514013097355</v>
      </c>
      <c r="U37">
        <f t="shared" si="4"/>
        <v>3.3329264074533658</v>
      </c>
      <c r="V37">
        <f t="shared" si="4"/>
        <v>1.2370422133055929</v>
      </c>
      <c r="W37">
        <f t="shared" si="4"/>
        <v>0.87444178622707636</v>
      </c>
      <c r="X37">
        <f t="shared" si="4"/>
        <v>3.0407390137925354</v>
      </c>
      <c r="Y37">
        <f t="shared" si="4"/>
        <v>2.8661548719495253</v>
      </c>
      <c r="Z37">
        <f t="shared" si="4"/>
        <v>1.1989578808281798</v>
      </c>
      <c r="AA37">
        <f t="shared" si="4"/>
        <v>0.61237243569579447</v>
      </c>
      <c r="AB37">
        <f t="shared" si="4"/>
        <v>4.8797052613349505</v>
      </c>
      <c r="AC37">
        <f t="shared" si="4"/>
        <v>4.9496488196133672</v>
      </c>
      <c r="AD37">
        <f t="shared" si="4"/>
        <v>4.9044582715627216</v>
      </c>
      <c r="AE37">
        <f t="shared" si="4"/>
        <v>4.2636499548508908</v>
      </c>
      <c r="AF37">
        <f t="shared" si="4"/>
        <v>1.5458487757539545</v>
      </c>
      <c r="AG37">
        <f t="shared" si="4"/>
        <v>1.824047268439061</v>
      </c>
      <c r="AH37">
        <f t="shared" si="4"/>
        <v>1.1383753500054365</v>
      </c>
      <c r="AI37">
        <f t="shared" si="4"/>
        <v>1.0820806058237991</v>
      </c>
      <c r="AK37">
        <f t="shared" si="4"/>
        <v>8.7607077339676156</v>
      </c>
      <c r="AL37">
        <f t="shared" si="4"/>
        <v>13.430048806221816</v>
      </c>
      <c r="AM37">
        <f t="shared" si="4"/>
        <v>8.9691836317394955E-2</v>
      </c>
      <c r="AN37">
        <f t="shared" si="4"/>
        <v>9.1731041371779259E-2</v>
      </c>
      <c r="AO37">
        <f t="shared" si="4"/>
        <v>9.0337907325773266</v>
      </c>
      <c r="AP37">
        <f t="shared" si="4"/>
        <v>13.923584701415797</v>
      </c>
      <c r="AQ37">
        <f t="shared" si="4"/>
        <v>14.709461156052784</v>
      </c>
      <c r="AR37">
        <f t="shared" si="4"/>
        <v>22.565836177457967</v>
      </c>
      <c r="AT37">
        <f t="shared" si="4"/>
        <v>1.1989578808281798</v>
      </c>
      <c r="AU37">
        <f t="shared" si="4"/>
        <v>9.2836697182471983</v>
      </c>
      <c r="AV37">
        <f t="shared" si="4"/>
        <v>11.532393236011336</v>
      </c>
      <c r="AW37">
        <f t="shared" si="4"/>
        <v>15.790591294739409</v>
      </c>
      <c r="AX37">
        <f t="shared" si="4"/>
        <v>1.3046641090717563</v>
      </c>
      <c r="AY37">
        <f t="shared" si="4"/>
        <v>10.819361984424035</v>
      </c>
      <c r="AZ37">
        <f t="shared" si="4"/>
        <v>11.824192295353624</v>
      </c>
      <c r="BA37">
        <f t="shared" si="4"/>
        <v>17.167346138454249</v>
      </c>
      <c r="BB37">
        <f t="shared" si="4"/>
        <v>14.676425346026873</v>
      </c>
      <c r="BC37">
        <f t="shared" si="4"/>
        <v>18.200891762150007</v>
      </c>
      <c r="BD37">
        <f t="shared" si="4"/>
        <v>26.201145013147805</v>
      </c>
      <c r="BE37">
        <f t="shared" si="4"/>
        <v>0.28302254606355493</v>
      </c>
      <c r="BF37">
        <f t="shared" si="4"/>
        <v>0.34136486606981975</v>
      </c>
      <c r="BG37">
        <f t="shared" si="4"/>
        <v>0.53182020242180905</v>
      </c>
      <c r="BL37">
        <f t="shared" si="4"/>
        <v>2.9738570381902609</v>
      </c>
      <c r="BN37">
        <f t="shared" si="4"/>
        <v>5.0697286354892803</v>
      </c>
      <c r="BO37">
        <f t="shared" si="4"/>
        <v>5.4348952094313647</v>
      </c>
      <c r="BP37">
        <f t="shared" si="4"/>
        <v>10.071424613727693</v>
      </c>
      <c r="BQ37">
        <f t="shared" si="4"/>
        <v>5.5113519212621505</v>
      </c>
      <c r="BR37">
        <f t="shared" si="4"/>
        <v>5.010925563206861</v>
      </c>
      <c r="BS37">
        <f t="shared" si="4"/>
        <v>10.120369311443135</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0.75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1.1000000000000001</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3.4499999999999997</v>
      </c>
      <c r="CJ49" s="86"/>
      <c r="CK49" s="21">
        <f t="shared" si="8"/>
        <v>4.5999999999999996</v>
      </c>
      <c r="CL49" s="21">
        <f t="shared" si="8"/>
        <v>2.5</v>
      </c>
      <c r="CM49" s="21">
        <f t="shared" si="8"/>
        <v>0</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1.2</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52.199999999999996</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22" t="s">
        <v>47</v>
      </c>
      <c r="D1" s="123"/>
      <c r="E1" s="122" t="s">
        <v>24</v>
      </c>
      <c r="F1" s="123"/>
      <c r="G1" s="122" t="s">
        <v>23</v>
      </c>
      <c r="H1" s="123"/>
      <c r="I1" s="122" t="s">
        <v>28</v>
      </c>
      <c r="J1" s="123"/>
      <c r="K1" s="122" t="s">
        <v>12</v>
      </c>
      <c r="L1" s="123"/>
      <c r="M1" s="122" t="s">
        <v>38</v>
      </c>
      <c r="N1" s="123"/>
      <c r="O1" s="122" t="s">
        <v>25</v>
      </c>
      <c r="P1" s="123"/>
      <c r="Q1" s="122" t="s">
        <v>27</v>
      </c>
      <c r="R1" s="130"/>
      <c r="S1" s="122" t="s">
        <v>17</v>
      </c>
      <c r="T1" s="123"/>
      <c r="U1" s="122" t="s">
        <v>26</v>
      </c>
      <c r="V1" s="123"/>
      <c r="W1" s="122" t="s">
        <v>34</v>
      </c>
      <c r="X1" s="123"/>
      <c r="Y1" s="122" t="s">
        <v>37</v>
      </c>
      <c r="Z1" s="123"/>
      <c r="AA1" s="122" t="s">
        <v>35</v>
      </c>
      <c r="AB1" s="123"/>
      <c r="AC1" s="122" t="s">
        <v>13</v>
      </c>
      <c r="AD1" s="123"/>
      <c r="AE1" s="122" t="s">
        <v>15</v>
      </c>
      <c r="AF1" s="123"/>
      <c r="AG1" s="131" t="s">
        <v>22</v>
      </c>
      <c r="AH1" s="130"/>
      <c r="AI1" s="122" t="s">
        <v>44</v>
      </c>
      <c r="AJ1" s="123"/>
      <c r="AK1" s="122" t="s">
        <v>36</v>
      </c>
      <c r="AL1" s="123"/>
      <c r="AM1" s="122" t="s">
        <v>32</v>
      </c>
      <c r="AN1" s="123"/>
      <c r="AO1" s="122" t="s">
        <v>33</v>
      </c>
      <c r="AP1" s="123"/>
      <c r="AQ1" s="122" t="s">
        <v>20</v>
      </c>
      <c r="AR1" s="123"/>
      <c r="AS1" s="122" t="s">
        <v>45</v>
      </c>
      <c r="AT1" s="123"/>
      <c r="AU1" s="122" t="s">
        <v>21</v>
      </c>
      <c r="AV1" s="123"/>
      <c r="AW1" s="122" t="s">
        <v>46</v>
      </c>
      <c r="AX1" s="130"/>
      <c r="AY1" s="122" t="s">
        <v>16</v>
      </c>
      <c r="AZ1" s="123"/>
      <c r="BA1" s="122" t="s">
        <v>29</v>
      </c>
      <c r="BB1" s="123"/>
      <c r="BC1" s="122" t="s">
        <v>31</v>
      </c>
      <c r="BD1" s="123"/>
      <c r="BE1" s="122" t="s">
        <v>14</v>
      </c>
      <c r="BF1" s="122"/>
      <c r="BG1" s="126" t="s">
        <v>19</v>
      </c>
      <c r="BH1" s="127"/>
      <c r="BI1" s="122" t="s">
        <v>30</v>
      </c>
      <c r="BJ1" s="123"/>
      <c r="BK1" s="122" t="s">
        <v>43</v>
      </c>
      <c r="BL1" s="123"/>
      <c r="BM1" s="122" t="s">
        <v>18</v>
      </c>
      <c r="BN1" s="123"/>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29" t="s">
        <v>47</v>
      </c>
      <c r="B3" s="35" t="s">
        <v>81</v>
      </c>
      <c r="C3" s="42"/>
      <c r="D3" s="43"/>
      <c r="E3" s="42"/>
      <c r="F3" s="35">
        <f>COUNTIFS(DataRegularSeason20242025!$E$2:$E$1315,E$1,DataRegularSeason20242025!$D$2:$D$1315,$A3,DataRegularSeason20242025!$N$2:$N$1315,1)</f>
        <v>0</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1</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24</v>
      </c>
      <c r="BP3" s="128">
        <f>BO3+BO4</f>
        <v>49</v>
      </c>
      <c r="BQ3" s="124">
        <f>82-BP3</f>
        <v>33</v>
      </c>
    </row>
    <row r="4" spans="1:69" ht="12" customHeight="1" x14ac:dyDescent="0.25">
      <c r="A4" s="125"/>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0</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0</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25</v>
      </c>
      <c r="BP4" s="128"/>
      <c r="BQ4" s="124"/>
    </row>
    <row r="5" spans="1:69" ht="12" customHeight="1" x14ac:dyDescent="0.25">
      <c r="A5" s="129"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1</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1</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23</v>
      </c>
      <c r="BP5" s="128">
        <f t="shared" ref="BP5" si="1">BO5+BO6</f>
        <v>47</v>
      </c>
      <c r="BQ5" s="124">
        <f t="shared" ref="BQ5" si="2">82-BP5</f>
        <v>35</v>
      </c>
    </row>
    <row r="6" spans="1:69" ht="12" customHeight="1" x14ac:dyDescent="0.25">
      <c r="A6" s="125"/>
      <c r="B6" s="39" t="s">
        <v>80</v>
      </c>
      <c r="C6" s="45">
        <f>COUNTIFS(DataRegularSeason20242025!$D$2:$D$1315,C$1,DataRegularSeason20242025!$E$2:$E$1315,$A5,DataRegularSeason20242025!$N$2:$N$1315,1)</f>
        <v>0</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0</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0</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0</v>
      </c>
      <c r="BN6" s="46"/>
      <c r="BO6" s="41">
        <f t="shared" si="0"/>
        <v>24</v>
      </c>
      <c r="BP6" s="128"/>
      <c r="BQ6" s="124"/>
    </row>
    <row r="7" spans="1:69" ht="12" customHeight="1" x14ac:dyDescent="0.25">
      <c r="A7" s="129"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1</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0</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23</v>
      </c>
      <c r="BP7" s="128">
        <f t="shared" ref="BP7" si="3">BO7+BO8</f>
        <v>49</v>
      </c>
      <c r="BQ7" s="124">
        <f t="shared" ref="BQ7" si="4">82-BP7</f>
        <v>33</v>
      </c>
    </row>
    <row r="8" spans="1:69" ht="12" customHeight="1" x14ac:dyDescent="0.25">
      <c r="A8" s="125"/>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0</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0</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0</v>
      </c>
      <c r="BN8" s="46"/>
      <c r="BO8" s="41">
        <f t="shared" si="0"/>
        <v>26</v>
      </c>
      <c r="BP8" s="128"/>
      <c r="BQ8" s="124"/>
    </row>
    <row r="9" spans="1:69" ht="12" customHeight="1" x14ac:dyDescent="0.25">
      <c r="A9" s="129"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0</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0</v>
      </c>
      <c r="BE9" s="42"/>
      <c r="BF9" s="35">
        <f>COUNTIFS(DataRegularSeason20242025!$E$2:$E$1315,BE$1,DataRegularSeason20242025!$D$2:$D$1315,$A9,DataRegularSeason20242025!$N$2:$N$1315,1)</f>
        <v>0</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0</v>
      </c>
      <c r="BM9" s="42"/>
      <c r="BN9" s="35">
        <f>COUNTIFS(DataRegularSeason20242025!$E$2:$E$1315,BM$1,DataRegularSeason20242025!$D$2:$D$1315,$A9,DataRegularSeason20242025!$N$2:$N$1315,1)</f>
        <v>1</v>
      </c>
      <c r="BO9" s="37">
        <f t="shared" si="0"/>
        <v>27</v>
      </c>
      <c r="BP9" s="128">
        <f t="shared" ref="BP9" si="5">BO9+BO10</f>
        <v>46</v>
      </c>
      <c r="BQ9" s="124">
        <f t="shared" ref="BQ9" si="6">82-BP9</f>
        <v>36</v>
      </c>
    </row>
    <row r="10" spans="1:69" ht="12" customHeight="1" x14ac:dyDescent="0.25">
      <c r="A10" s="125"/>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0</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19</v>
      </c>
      <c r="BP10" s="128"/>
      <c r="BQ10" s="124"/>
    </row>
    <row r="11" spans="1:69" ht="12" customHeight="1" x14ac:dyDescent="0.25">
      <c r="A11" s="129"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0</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24</v>
      </c>
      <c r="BP11" s="128">
        <f t="shared" ref="BP11" si="7">BO11+BO12</f>
        <v>50</v>
      </c>
      <c r="BQ11" s="124">
        <f t="shared" ref="BQ11" si="8">82-BP11</f>
        <v>32</v>
      </c>
    </row>
    <row r="12" spans="1:69" ht="12" customHeight="1" x14ac:dyDescent="0.25">
      <c r="A12" s="125"/>
      <c r="B12" s="39" t="s">
        <v>80</v>
      </c>
      <c r="C12" s="45">
        <f>COUNTIFS(DataRegularSeason20242025!$D$2:$D$1315,C$1,DataRegularSeason20242025!$E$2:$E$1315,$A11,DataRegularSeason20242025!$N$2:$N$1315,1)</f>
        <v>1</v>
      </c>
      <c r="D12" s="46"/>
      <c r="E12" s="45">
        <f>COUNTIFS(DataRegularSeason20242025!$D$2:$D$1315,E$1,DataRegularSeason20242025!$E$2:$E$1315,$A11,DataRegularSeason20242025!$N$2:$N$1315,1)</f>
        <v>1</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1</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0</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26</v>
      </c>
      <c r="BP12" s="128"/>
      <c r="BQ12" s="124"/>
    </row>
    <row r="13" spans="1:69" ht="12" customHeight="1" x14ac:dyDescent="0.25">
      <c r="A13" s="129"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1</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27</v>
      </c>
      <c r="BP13" s="128">
        <f t="shared" ref="BP13" si="9">BO13+BO14</f>
        <v>51</v>
      </c>
      <c r="BQ13" s="124">
        <f t="shared" ref="BQ13" si="10">82-BP13</f>
        <v>31</v>
      </c>
    </row>
    <row r="14" spans="1:69" ht="12" customHeight="1" x14ac:dyDescent="0.25">
      <c r="A14" s="125"/>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0</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0</v>
      </c>
      <c r="BF14" s="46"/>
      <c r="BG14" s="45">
        <f>COUNTIFS(DataRegularSeason20242025!$D$2:$D$1315,BG$1,DataRegularSeason20242025!$E$2:$E$1315,$A13,DataRegularSeason20242025!$N$2:$N$1315,1)</f>
        <v>0</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24</v>
      </c>
      <c r="BP14" s="128"/>
      <c r="BQ14" s="124"/>
    </row>
    <row r="15" spans="1:69" ht="12" customHeight="1" x14ac:dyDescent="0.25">
      <c r="A15" s="129"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0</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0</v>
      </c>
      <c r="AC15" s="42"/>
      <c r="AD15" s="35">
        <f>COUNTIFS(DataRegularSeason20242025!$E$2:$E$1315,AC$1,DataRegularSeason20242025!$D$2:$D$1315,$A15,DataRegularSeason20242025!$N$2:$N$1315,1)</f>
        <v>0</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23</v>
      </c>
      <c r="BP15" s="128">
        <f t="shared" ref="BP15" si="11">BO15+BO16</f>
        <v>47</v>
      </c>
      <c r="BQ15" s="124">
        <f t="shared" ref="BQ15" si="12">82-BP15</f>
        <v>35</v>
      </c>
    </row>
    <row r="16" spans="1:69" ht="12" customHeight="1" x14ac:dyDescent="0.25">
      <c r="A16" s="125"/>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1</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0</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0</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24</v>
      </c>
      <c r="BP16" s="128"/>
      <c r="BQ16" s="124"/>
    </row>
    <row r="17" spans="1:69" ht="12" customHeight="1" x14ac:dyDescent="0.25">
      <c r="A17" s="129"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0</v>
      </c>
      <c r="AQ17" s="42"/>
      <c r="AR17" s="35">
        <f>COUNTIFS(DataRegularSeason20242025!$E$2:$E$1315,AQ$1,DataRegularSeason20242025!$D$2:$D$1315,$A17,DataRegularSeason20242025!$N$2:$N$1315,1)</f>
        <v>0</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24</v>
      </c>
      <c r="BP17" s="128">
        <f t="shared" ref="BP17" si="13">BO17+BO18</f>
        <v>49</v>
      </c>
      <c r="BQ17" s="124">
        <f t="shared" ref="BQ17" si="14">82-BP17</f>
        <v>33</v>
      </c>
    </row>
    <row r="18" spans="1:69" ht="12" customHeight="1" thickBot="1" x14ac:dyDescent="0.3">
      <c r="A18" s="124"/>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1</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0</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0</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25</v>
      </c>
      <c r="BP18" s="128"/>
      <c r="BQ18" s="124"/>
    </row>
    <row r="19" spans="1:69" ht="12" customHeight="1" thickTop="1" x14ac:dyDescent="0.25">
      <c r="A19" s="132"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0</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0</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0</v>
      </c>
      <c r="BM19" s="42"/>
      <c r="BN19" s="35">
        <f>COUNTIFS(DataRegularSeason20242025!$E$2:$E$1315,BM$1,DataRegularSeason20242025!$D$2:$D$1315,$A19,DataRegularSeason20242025!$N$2:$N$1315,1)</f>
        <v>1</v>
      </c>
      <c r="BO19" s="37">
        <f t="shared" si="0"/>
        <v>23</v>
      </c>
      <c r="BP19" s="128">
        <f t="shared" ref="BP19" si="15">BO19+BO20</f>
        <v>48</v>
      </c>
      <c r="BQ19" s="124">
        <f t="shared" ref="BQ19" si="16">82-BP19</f>
        <v>34</v>
      </c>
    </row>
    <row r="20" spans="1:69" ht="12" customHeight="1" x14ac:dyDescent="0.25">
      <c r="A20" s="125"/>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1</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1</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25</v>
      </c>
      <c r="BP20" s="128"/>
      <c r="BQ20" s="124"/>
    </row>
    <row r="21" spans="1:69" ht="12" customHeight="1" x14ac:dyDescent="0.25">
      <c r="A21" s="129"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1</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0</v>
      </c>
      <c r="AQ21" s="42"/>
      <c r="AR21" s="35">
        <f>COUNTIFS(DataRegularSeason20242025!$E$2:$E$1315,AQ$1,DataRegularSeason20242025!$D$2:$D$1315,$A21,DataRegularSeason20242025!$N$2:$N$1315,1)</f>
        <v>0</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24</v>
      </c>
      <c r="BP21" s="128">
        <f t="shared" ref="BP21" si="17">BO21+BO22</f>
        <v>50</v>
      </c>
      <c r="BQ21" s="124">
        <f t="shared" ref="BQ21" si="18">82-BP21</f>
        <v>32</v>
      </c>
    </row>
    <row r="22" spans="1:69" ht="12" customHeight="1" x14ac:dyDescent="0.25">
      <c r="A22" s="125"/>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0</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0</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26</v>
      </c>
      <c r="BP22" s="128"/>
      <c r="BQ22" s="124"/>
    </row>
    <row r="23" spans="1:69" ht="12" customHeight="1" x14ac:dyDescent="0.25">
      <c r="A23" s="129" t="s">
        <v>34</v>
      </c>
      <c r="B23" s="35" t="s">
        <v>81</v>
      </c>
      <c r="C23" s="42"/>
      <c r="D23" s="35">
        <f>COUNTIFS(DataRegularSeason20242025!$E$2:$E$1315,C$1,DataRegularSeason20242025!$D$2:$D$1315,$A23,DataRegularSeason20242025!$N$2:$N$1315,1)</f>
        <v>0</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1</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23</v>
      </c>
      <c r="BP23" s="128">
        <f t="shared" ref="BP23" si="19">BO23+BO24</f>
        <v>49</v>
      </c>
      <c r="BQ23" s="124">
        <f t="shared" ref="BQ23" si="20">82-BP23</f>
        <v>33</v>
      </c>
    </row>
    <row r="24" spans="1:69" ht="12" customHeight="1" x14ac:dyDescent="0.25">
      <c r="A24" s="125"/>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0</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0</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26</v>
      </c>
      <c r="BP24" s="128"/>
      <c r="BQ24" s="124"/>
    </row>
    <row r="25" spans="1:69" ht="12" customHeight="1" x14ac:dyDescent="0.25">
      <c r="A25" s="129"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1</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0</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0</v>
      </c>
      <c r="BI25" s="42"/>
      <c r="BJ25" s="35">
        <f>COUNTIFS(DataRegularSeason20242025!$E$2:$E$1315,BI$1,DataRegularSeason20242025!$D$2:$D$1315,$A25,DataRegularSeason20242025!$N$2:$N$1315,1)</f>
        <v>0</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0</v>
      </c>
      <c r="BO25" s="37">
        <f t="shared" si="0"/>
        <v>25</v>
      </c>
      <c r="BP25" s="128">
        <f t="shared" ref="BP25" si="21">BO25+BO26</f>
        <v>49</v>
      </c>
      <c r="BQ25" s="124">
        <f t="shared" ref="BQ25" si="22">82-BP25</f>
        <v>33</v>
      </c>
    </row>
    <row r="26" spans="1:69" ht="12" customHeight="1" x14ac:dyDescent="0.25">
      <c r="A26" s="125"/>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28"/>
      <c r="BQ26" s="124"/>
    </row>
    <row r="27" spans="1:69" ht="12" customHeight="1" x14ac:dyDescent="0.25">
      <c r="A27" s="129"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0</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0</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25</v>
      </c>
      <c r="BP27" s="128">
        <f t="shared" ref="BP27" si="23">BO27+BO28</f>
        <v>48</v>
      </c>
      <c r="BQ27" s="124">
        <f t="shared" ref="BQ27" si="24">82-BP27</f>
        <v>34</v>
      </c>
    </row>
    <row r="28" spans="1:69" ht="12" customHeight="1" x14ac:dyDescent="0.25">
      <c r="A28" s="125"/>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0</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0</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23</v>
      </c>
      <c r="BP28" s="128"/>
      <c r="BQ28" s="124"/>
    </row>
    <row r="29" spans="1:69" ht="12" customHeight="1" x14ac:dyDescent="0.25">
      <c r="A29" s="129"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0</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1</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26</v>
      </c>
      <c r="BP29" s="128">
        <f t="shared" ref="BP29" si="25">BO29+BO30</f>
        <v>50</v>
      </c>
      <c r="BQ29" s="124">
        <f t="shared" ref="BQ29" si="26">82-BP29</f>
        <v>32</v>
      </c>
    </row>
    <row r="30" spans="1:69" ht="12" customHeight="1" x14ac:dyDescent="0.25">
      <c r="A30" s="125"/>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0</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0</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24</v>
      </c>
      <c r="BP30" s="128"/>
      <c r="BQ30" s="124"/>
    </row>
    <row r="31" spans="1:69" ht="12" customHeight="1" x14ac:dyDescent="0.25">
      <c r="A31" s="129"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0</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25</v>
      </c>
      <c r="BP31" s="128">
        <f t="shared" ref="BP31" si="27">BO31+BO32</f>
        <v>48</v>
      </c>
      <c r="BQ31" s="124">
        <f t="shared" ref="BQ31" si="28">82-BP31</f>
        <v>34</v>
      </c>
    </row>
    <row r="32" spans="1:69" ht="12" customHeight="1" x14ac:dyDescent="0.25">
      <c r="A32" s="125"/>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1</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0</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0</v>
      </c>
      <c r="AT32" s="46"/>
      <c r="AU32" s="45">
        <f>COUNTIFS(DataRegularSeason20242025!$D$2:$D$1315,AU$1,DataRegularSeason20242025!$E$2:$E$1315,$A31,DataRegularSeason20242025!$N$2:$N$1315,1)</f>
        <v>0</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23</v>
      </c>
      <c r="BP32" s="128"/>
      <c r="BQ32" s="124"/>
    </row>
    <row r="33" spans="1:69" ht="12" customHeight="1" x14ac:dyDescent="0.25">
      <c r="A33" s="129"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0</v>
      </c>
      <c r="AY33" s="42"/>
      <c r="AZ33" s="35">
        <f>COUNTIFS(DataRegularSeason20242025!$E$2:$E$1315,AY$1,DataRegularSeason20242025!$D$2:$D$1315,$A33,DataRegularSeason20242025!$N$2:$N$1315,1)</f>
        <v>0</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0</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23</v>
      </c>
      <c r="BP33" s="128">
        <f t="shared" ref="BP33" si="29">BO33+BO34</f>
        <v>50</v>
      </c>
      <c r="BQ33" s="124">
        <f t="shared" ref="BQ33" si="30">82-BP33</f>
        <v>32</v>
      </c>
    </row>
    <row r="34" spans="1:69" ht="12" customHeight="1" thickBot="1" x14ac:dyDescent="0.3">
      <c r="A34" s="124"/>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1</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0</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27</v>
      </c>
      <c r="BP34" s="128"/>
      <c r="BQ34" s="124"/>
    </row>
    <row r="35" spans="1:69" ht="12" customHeight="1" thickTop="1" x14ac:dyDescent="0.25">
      <c r="A35" s="132"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0</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1</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25</v>
      </c>
      <c r="BP35" s="128">
        <f t="shared" ref="BP35" si="31">BO35+BO36</f>
        <v>50</v>
      </c>
      <c r="BQ35" s="124">
        <f t="shared" ref="BQ35" si="32">82-BP35</f>
        <v>32</v>
      </c>
    </row>
    <row r="36" spans="1:69" ht="12" customHeight="1" x14ac:dyDescent="0.25">
      <c r="A36" s="125"/>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0</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0</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25</v>
      </c>
      <c r="BP36" s="128"/>
      <c r="BQ36" s="124"/>
    </row>
    <row r="37" spans="1:69" ht="12" customHeight="1" x14ac:dyDescent="0.25">
      <c r="A37" s="129"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0</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0</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0</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0</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25</v>
      </c>
      <c r="BP37" s="128">
        <f t="shared" ref="BP37" si="33">BO37+BO38</f>
        <v>50</v>
      </c>
      <c r="BQ37" s="124">
        <f t="shared" ref="BQ37" si="34">82-BP37</f>
        <v>32</v>
      </c>
    </row>
    <row r="38" spans="1:69" ht="12" customHeight="1" x14ac:dyDescent="0.25">
      <c r="A38" s="125"/>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28"/>
      <c r="BQ38" s="124"/>
    </row>
    <row r="39" spans="1:69" ht="12" customHeight="1" x14ac:dyDescent="0.25">
      <c r="A39" s="129"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0</v>
      </c>
      <c r="AU39" s="42"/>
      <c r="AV39" s="35">
        <f>COUNTIFS(DataRegularSeason20242025!$E$2:$E$1315,AU$1,DataRegularSeason20242025!$D$2:$D$1315,$A39,DataRegularSeason20242025!$N$2:$N$1315,1)</f>
        <v>0</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1</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25</v>
      </c>
      <c r="BP39" s="128">
        <f t="shared" ref="BP39" si="35">BO39+BO40</f>
        <v>51</v>
      </c>
      <c r="BQ39" s="124">
        <f t="shared" ref="BQ39" si="36">82-BP39</f>
        <v>31</v>
      </c>
    </row>
    <row r="40" spans="1:69" ht="12" customHeight="1" x14ac:dyDescent="0.25">
      <c r="A40" s="125"/>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1</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26</v>
      </c>
      <c r="BP40" s="128"/>
      <c r="BQ40" s="124"/>
    </row>
    <row r="41" spans="1:69" ht="12" customHeight="1" x14ac:dyDescent="0.25">
      <c r="A41" s="129"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0</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0</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0</v>
      </c>
      <c r="BM41" s="42"/>
      <c r="BN41" s="35">
        <f>COUNTIFS(DataRegularSeason20242025!$E$2:$E$1315,BM$1,DataRegularSeason20242025!$D$2:$D$1315,$A41,DataRegularSeason20242025!$N$2:$N$1315,1)</f>
        <v>2</v>
      </c>
      <c r="BO41" s="37">
        <f t="shared" si="0"/>
        <v>24</v>
      </c>
      <c r="BP41" s="128">
        <f t="shared" ref="BP41" si="37">BO41+BO42</f>
        <v>48</v>
      </c>
      <c r="BQ41" s="124">
        <f t="shared" ref="BQ41" si="38">82-BP41</f>
        <v>34</v>
      </c>
    </row>
    <row r="42" spans="1:69" ht="12" customHeight="1" x14ac:dyDescent="0.25">
      <c r="A42" s="125"/>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0</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0</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24</v>
      </c>
      <c r="BP42" s="128"/>
      <c r="BQ42" s="124"/>
    </row>
    <row r="43" spans="1:69" ht="12" customHeight="1" x14ac:dyDescent="0.25">
      <c r="A43" s="129"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0</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25</v>
      </c>
      <c r="BP43" s="128">
        <f t="shared" ref="BP43" si="39">BO43+BO44</f>
        <v>48</v>
      </c>
      <c r="BQ43" s="124">
        <f t="shared" ref="BQ43" si="40">82-BP43</f>
        <v>34</v>
      </c>
    </row>
    <row r="44" spans="1:69" ht="12" customHeight="1" x14ac:dyDescent="0.25">
      <c r="A44" s="125"/>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0</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0</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1</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1</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23</v>
      </c>
      <c r="BP44" s="128"/>
      <c r="BQ44" s="124"/>
    </row>
    <row r="45" spans="1:69" ht="12" customHeight="1" x14ac:dyDescent="0.25">
      <c r="A45" s="129"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0</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0</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1</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27</v>
      </c>
      <c r="BP45" s="128">
        <f t="shared" ref="BP45" si="41">BO45+BO46</f>
        <v>50</v>
      </c>
      <c r="BQ45" s="124">
        <f t="shared" ref="BQ45" si="42">82-BP45</f>
        <v>32</v>
      </c>
    </row>
    <row r="46" spans="1:69" ht="12" customHeight="1" x14ac:dyDescent="0.25">
      <c r="A46" s="125"/>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0</v>
      </c>
      <c r="AN46" s="46"/>
      <c r="AO46" s="45">
        <f>COUNTIFS(DataRegularSeason20242025!$D$2:$D$1315,AO$1,DataRegularSeason20242025!$E$2:$E$1315,$A45,DataRegularSeason20242025!$N$2:$N$1315,1)</f>
        <v>0</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23</v>
      </c>
      <c r="BP46" s="128"/>
      <c r="BQ46" s="124"/>
    </row>
    <row r="47" spans="1:69" ht="12" customHeight="1" x14ac:dyDescent="0.25">
      <c r="A47" s="129"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0</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0</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26</v>
      </c>
      <c r="BP47" s="128">
        <f t="shared" ref="BP47" si="43">BO47+BO48</f>
        <v>51</v>
      </c>
      <c r="BQ47" s="124">
        <f t="shared" ref="BQ47" si="44">82-BP47</f>
        <v>31</v>
      </c>
    </row>
    <row r="48" spans="1:69" ht="12" customHeight="1" x14ac:dyDescent="0.25">
      <c r="A48" s="125"/>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0</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0</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25</v>
      </c>
      <c r="BP48" s="128"/>
      <c r="BQ48" s="124"/>
    </row>
    <row r="49" spans="1:69" ht="12" customHeight="1" x14ac:dyDescent="0.25">
      <c r="A49" s="129"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0</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0</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1</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24</v>
      </c>
      <c r="BP49" s="128">
        <f t="shared" ref="BP49" si="45">BO49+BO50</f>
        <v>48</v>
      </c>
      <c r="BQ49" s="124">
        <f t="shared" ref="BQ49" si="46">82-BP49</f>
        <v>34</v>
      </c>
    </row>
    <row r="50" spans="1:69" ht="12" customHeight="1" thickBot="1" x14ac:dyDescent="0.3">
      <c r="A50" s="133"/>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0</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0</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24</v>
      </c>
      <c r="BP50" s="128"/>
      <c r="BQ50" s="124"/>
    </row>
    <row r="51" spans="1:69" ht="12" customHeight="1" thickTop="1" x14ac:dyDescent="0.25">
      <c r="A51" s="124"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1</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0</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25</v>
      </c>
      <c r="BP51" s="128">
        <f t="shared" ref="BP51" si="47">BO51+BO52</f>
        <v>51</v>
      </c>
      <c r="BQ51" s="124">
        <f t="shared" ref="BQ51" si="48">82-BP51</f>
        <v>31</v>
      </c>
    </row>
    <row r="52" spans="1:69" ht="12" customHeight="1" x14ac:dyDescent="0.25">
      <c r="A52" s="125"/>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0</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0</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0</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26</v>
      </c>
      <c r="BP52" s="128"/>
      <c r="BQ52" s="124"/>
    </row>
    <row r="53" spans="1:69" ht="12" customHeight="1" x14ac:dyDescent="0.25">
      <c r="A53" s="129"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28">
        <f t="shared" ref="BP53" si="49">BO53+BO54</f>
        <v>49</v>
      </c>
      <c r="BQ53" s="124">
        <f t="shared" ref="BQ53" si="50">82-BP53</f>
        <v>33</v>
      </c>
    </row>
    <row r="54" spans="1:69" ht="12" customHeight="1" x14ac:dyDescent="0.25">
      <c r="A54" s="125"/>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0</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0</v>
      </c>
      <c r="AL54" s="46"/>
      <c r="AM54" s="45">
        <f>COUNTIFS(DataRegularSeason20242025!$D$2:$D$1315,AM$1,DataRegularSeason20242025!$E$2:$E$1315,$A53,DataRegularSeason20242025!$N$2:$N$1315,1)</f>
        <v>1</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0</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24</v>
      </c>
      <c r="BP54" s="128"/>
      <c r="BQ54" s="124"/>
    </row>
    <row r="55" spans="1:69" ht="12" customHeight="1" x14ac:dyDescent="0.25">
      <c r="A55" s="129"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0</v>
      </c>
      <c r="G55" s="42"/>
      <c r="H55" s="35">
        <f>COUNTIFS(DataRegularSeason20242025!$E$2:$E$1315,G$1,DataRegularSeason20242025!$D$2:$D$1315,$A55,DataRegularSeason20242025!$N$2:$N$1315,1)</f>
        <v>0</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0</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0</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22</v>
      </c>
      <c r="BP55" s="128">
        <f t="shared" ref="BP55" si="51">BO55+BO56</f>
        <v>49</v>
      </c>
      <c r="BQ55" s="124">
        <f t="shared" ref="BQ55" si="52">82-BP55</f>
        <v>33</v>
      </c>
    </row>
    <row r="56" spans="1:69" ht="12" customHeight="1" x14ac:dyDescent="0.25">
      <c r="A56" s="125"/>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0</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27</v>
      </c>
      <c r="BP56" s="128"/>
      <c r="BQ56" s="124"/>
    </row>
    <row r="57" spans="1:69" ht="12" customHeight="1" x14ac:dyDescent="0.25">
      <c r="A57" s="129"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0</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0</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0</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25</v>
      </c>
      <c r="BP57" s="128">
        <f t="shared" ref="BP57" si="53">BO57+BO58</f>
        <v>49</v>
      </c>
      <c r="BQ57" s="124">
        <f t="shared" ref="BQ57" si="54">82-BP57</f>
        <v>33</v>
      </c>
    </row>
    <row r="58" spans="1:69" ht="12" customHeight="1" x14ac:dyDescent="0.25">
      <c r="A58" s="125"/>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0</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0</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0</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24</v>
      </c>
      <c r="BP58" s="128"/>
      <c r="BQ58" s="124"/>
    </row>
    <row r="59" spans="1:69" ht="12" customHeight="1" x14ac:dyDescent="0.25">
      <c r="A59" s="129" t="s">
        <v>19</v>
      </c>
      <c r="B59" s="35" t="s">
        <v>81</v>
      </c>
      <c r="C59" s="42"/>
      <c r="D59" s="35">
        <f>COUNTIFS(DataRegularSeason20242025!$E$2:$E$1315,C$1,DataRegularSeason20242025!$D$2:$D$1315,$A59,DataRegularSeason20242025!$N$2:$N$1315,1)</f>
        <v>0</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0</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0</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24</v>
      </c>
      <c r="BP59" s="128">
        <f t="shared" ref="BP59" si="55">BO59+BO60</f>
        <v>49</v>
      </c>
      <c r="BQ59" s="124">
        <f t="shared" ref="BQ59" si="56">82-BP59</f>
        <v>33</v>
      </c>
    </row>
    <row r="60" spans="1:69" ht="12" customHeight="1" x14ac:dyDescent="0.25">
      <c r="A60" s="125"/>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0</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0</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25</v>
      </c>
      <c r="BP60" s="128"/>
      <c r="BQ60" s="124"/>
    </row>
    <row r="61" spans="1:69" ht="12" customHeight="1" x14ac:dyDescent="0.25">
      <c r="A61" s="129"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0</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0</v>
      </c>
      <c r="BM61" s="42"/>
      <c r="BN61" s="35">
        <f>COUNTIFS(DataRegularSeason20242025!$E$2:$E$1315,BM$1,DataRegularSeason20242025!$D$2:$D$1315,$A61,DataRegularSeason20242025!$N$2:$N$1315,1)</f>
        <v>1</v>
      </c>
      <c r="BO61" s="37">
        <f t="shared" si="0"/>
        <v>27</v>
      </c>
      <c r="BP61" s="128">
        <f t="shared" ref="BP61" si="57">BO61+BO62</f>
        <v>49</v>
      </c>
      <c r="BQ61" s="124">
        <f t="shared" ref="BQ61" si="58">82-BP61</f>
        <v>33</v>
      </c>
    </row>
    <row r="62" spans="1:69" ht="12" customHeight="1" x14ac:dyDescent="0.25">
      <c r="A62" s="125"/>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0</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0</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1</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22</v>
      </c>
      <c r="BP62" s="128"/>
      <c r="BQ62" s="124"/>
    </row>
    <row r="63" spans="1:69" ht="12" customHeight="1" x14ac:dyDescent="0.25">
      <c r="A63" s="129"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28">
        <f t="shared" ref="BP63" si="59">BO63+BO64</f>
        <v>48</v>
      </c>
      <c r="BQ63" s="124">
        <f t="shared" ref="BQ63" si="60">82-BP63</f>
        <v>34</v>
      </c>
    </row>
    <row r="64" spans="1:69" ht="12" customHeight="1" x14ac:dyDescent="0.25">
      <c r="A64" s="125"/>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0</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0</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0</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0</v>
      </c>
      <c r="BJ64" s="46"/>
      <c r="BK64" s="45"/>
      <c r="BL64" s="46"/>
      <c r="BM64" s="45">
        <f>COUNTIFS(DataRegularSeason20242025!$D$2:$D$1315,BM$1,DataRegularSeason20242025!$E$2:$E$1315,$A63,DataRegularSeason20242025!$N$2:$N$1315,1)</f>
        <v>1</v>
      </c>
      <c r="BN64" s="46"/>
      <c r="BO64" s="41">
        <f t="shared" si="0"/>
        <v>22</v>
      </c>
      <c r="BP64" s="128"/>
      <c r="BQ64" s="124"/>
    </row>
    <row r="65" spans="1:69" ht="12" customHeight="1" x14ac:dyDescent="0.25">
      <c r="A65" s="129"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0</v>
      </c>
      <c r="G65" s="42"/>
      <c r="H65" s="35">
        <f>COUNTIFS(DataRegularSeason20242025!$E$2:$E$1315,G$1,DataRegularSeason20242025!$D$2:$D$1315,$A65,DataRegularSeason20242025!$N$2:$N$1315,1)</f>
        <v>0</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21</v>
      </c>
      <c r="BP65" s="128">
        <f t="shared" ref="BP65" si="61">BO65+BO66</f>
        <v>50</v>
      </c>
      <c r="BQ65" s="124">
        <f t="shared" ref="BQ65" si="62">82-BP65</f>
        <v>32</v>
      </c>
    </row>
    <row r="66" spans="1:69" ht="12" customHeight="1" x14ac:dyDescent="0.25">
      <c r="A66" s="125"/>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0</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29</v>
      </c>
      <c r="BP66" s="128"/>
      <c r="BQ66" s="12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785</v>
      </c>
      <c r="BQ67" s="34">
        <f>SUM(BQ3:BQ66)/2</f>
        <v>527</v>
      </c>
    </row>
    <row r="68" spans="1:69" x14ac:dyDescent="0.25">
      <c r="BP68" s="50">
        <f>2*BP67/SUM(BP3:BQ66)</f>
        <v>0.59832317073170727</v>
      </c>
      <c r="BQ68" s="50">
        <f>2*BQ67/SUM(BP3:BQ66)</f>
        <v>0.40167682926829268</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G33"/>
  <sheetViews>
    <sheetView workbookViewId="0">
      <selection activeCell="U18" sqref="U18"/>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0-0-1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1-1-0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1-0-0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0-0-1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1-0-0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0-0-1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1-1-0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0-0-0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0-0-1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0-0-0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1-0-0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1-1-0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1-0-0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1-0-0</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0-0-1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0-0-0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1-0-0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1-0-0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1-0-0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1-0-0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1-1-0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1-0-0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0-1-0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0-2-0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0-1-0</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2-0-0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0-0-1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0-1-0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0-0-0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1-0-0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0-0-0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0-2-0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0-0-1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0-0-1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1-0-0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1-1-0</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0-0-0</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0-1-0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0-1-0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0-0-1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1-1-0</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1-2-0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0-0-1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1-0-0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0-0-1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0-1-0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0-0-0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0-1-0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1-0-0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1-0-0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0-1-0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0-0-0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1-1-0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0-0-0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2-0-1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0-0-0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1-0-0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0-1-0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1-0-0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2-0-0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0-0-1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0-0-0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0-1-0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0-1-0</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1-0-0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0-0-0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0-2-0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2-0-0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0-0-0</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1-0-0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1-0-0</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0-1-0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1-1-0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0-0-0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0-0-0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1-0-0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1-0-0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0-0-0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1-0-0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0-0-0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2-0-0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0-0-0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0-0-0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0-0-0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1-0-0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0-1-0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1-0-0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2-0-0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1-0-0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1-0-0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1-1-0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0-1-0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0-0-0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1-0-0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0-0-1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0-2-0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1-0-0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0-1-0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0-1-0</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1-0-0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1-1-0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1-0-0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1-0-0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0-1-0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0-1-0</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0-0-0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1-0-0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0-0-0</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1-0-0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1-0-0</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0-0-0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0-1-0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0-1-0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1-0-0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0-0-0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0-1-0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0-2-0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0-1-0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1-0-0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0-0-1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0-1-0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1-0-0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0-0-1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0-1-0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1-0-0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1-0-0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0-1-0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1-0-0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0-1-0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1-0-0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0-1-0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0-0-0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0-1-0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0-1-0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1-0-0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1-0-0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1-0-0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0-0-1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1-0-0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0-1-0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1-0-0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0-0-0</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0-1-0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3"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0-0-0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1-0-0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0-0-1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sheetData>
  <conditionalFormatting sqref="B2:AG33">
    <cfRule type="containsText" dxfId="8" priority="1" operator="containsText" text="0-1-0">
      <formula>NOT(ISERROR(SEARCH("0-1-0",B2)))</formula>
    </cfRule>
    <cfRule type="containsText" dxfId="7" priority="2" operator="containsText" text="0-2-0">
      <formula>NOT(ISERROR(SEARCH("0-2-0",B2)))</formula>
    </cfRule>
    <cfRule type="containsText" dxfId="6" priority="3" operator="containsText" text="0-3-0">
      <formula>NOT(ISERROR(SEARCH("0-3-0",B2)))</formula>
    </cfRule>
    <cfRule type="containsText" dxfId="5" priority="4" operator="containsText" text="0-4-0">
      <formula>NOT(ISERROR(SEARCH("0-4-0",B2)))</formula>
    </cfRule>
    <cfRule type="containsText" dxfId="4" priority="5" operator="containsText" text="1-0-0">
      <formula>NOT(ISERROR(SEARCH("1-0-0",B2)))</formula>
    </cfRule>
    <cfRule type="containsText" dxfId="3" priority="6" operator="containsText" text="2-0-0">
      <formula>NOT(ISERROR(SEARCH("2-0-0",B2)))</formula>
    </cfRule>
    <cfRule type="containsText" dxfId="2" priority="7" operator="containsText" text="3-0-0">
      <formula>NOT(ISERROR(SEARCH("3-0-0",B2)))</formula>
    </cfRule>
    <cfRule type="containsText" dxfId="1" priority="8" operator="containsText" text="4-0-0">
      <formula>NOT(ISERROR(SEARCH("4-0-0",B2)))</formula>
    </cfRule>
    <cfRule type="containsText" dxfId="0" priority="9" operator="containsText" text="0-0-0">
      <formula>NOT(ISERROR(SEARCH("0-0-0",B2)))</formula>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2025-01-27T23:12:01Z</dcterms:modified>
</cp:coreProperties>
</file>