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Hockey pool\2025\"/>
    </mc:Choice>
  </mc:AlternateContent>
  <xr:revisionPtr revIDLastSave="0" documentId="13_ncr:1_{428572A2-B167-4BA3-B997-6C681605DCDF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74" i="1" l="1"/>
  <c r="Y74" i="1"/>
  <c r="X75" i="1"/>
  <c r="Y75" i="1"/>
  <c r="X76" i="1"/>
  <c r="Y76" i="1"/>
  <c r="X77" i="1"/>
  <c r="Y77" i="1"/>
  <c r="X78" i="1"/>
  <c r="Y78" i="1"/>
  <c r="X79" i="1"/>
  <c r="Y79" i="1"/>
  <c r="W76" i="1"/>
  <c r="W77" i="1"/>
  <c r="V78" i="1"/>
  <c r="W78" i="1"/>
  <c r="V79" i="1"/>
  <c r="W79" i="1"/>
  <c r="N76" i="1" l="1"/>
  <c r="V76" i="1" s="1"/>
  <c r="N77" i="1"/>
  <c r="V77" i="1" s="1"/>
  <c r="N78" i="1"/>
  <c r="N79" i="1"/>
  <c r="W72" i="1"/>
  <c r="W73" i="1"/>
  <c r="W74" i="1"/>
  <c r="W75" i="1"/>
  <c r="W80" i="1"/>
  <c r="W81" i="1"/>
  <c r="W82" i="1"/>
  <c r="W83" i="1"/>
  <c r="W84" i="1"/>
  <c r="W85" i="1"/>
  <c r="W86" i="1"/>
  <c r="W87" i="1"/>
  <c r="N72" i="1"/>
  <c r="V72" i="1" s="1"/>
  <c r="N73" i="1"/>
  <c r="V73" i="1" s="1"/>
  <c r="N74" i="1"/>
  <c r="V74" i="1" s="1"/>
  <c r="N75" i="1"/>
  <c r="V75" i="1" s="1"/>
  <c r="V80" i="1"/>
  <c r="V81" i="1"/>
  <c r="V82" i="1"/>
  <c r="V83" i="1"/>
  <c r="V84" i="1"/>
  <c r="V85" i="1"/>
  <c r="V86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N80" i="1"/>
  <c r="N81" i="1"/>
  <c r="N82" i="1"/>
  <c r="N83" i="1"/>
  <c r="N84" i="1"/>
  <c r="N85" i="1"/>
  <c r="N86" i="1"/>
  <c r="N87" i="1"/>
  <c r="X80" i="1"/>
  <c r="X81" i="1"/>
  <c r="X82" i="1"/>
  <c r="X83" i="1"/>
  <c r="X84" i="1"/>
  <c r="X85" i="1"/>
  <c r="X86" i="1"/>
  <c r="X87" i="1"/>
  <c r="Y80" i="1"/>
  <c r="Y81" i="1"/>
  <c r="Y82" i="1"/>
  <c r="Y83" i="1"/>
  <c r="Y84" i="1"/>
  <c r="Y85" i="1"/>
  <c r="Y86" i="1"/>
  <c r="Y87" i="1"/>
  <c r="Z76" i="1"/>
  <c r="Z77" i="1"/>
  <c r="Z78" i="1"/>
  <c r="Z79" i="1"/>
  <c r="Z80" i="1"/>
  <c r="Z81" i="1"/>
  <c r="Z82" i="1"/>
  <c r="Z83" i="1"/>
  <c r="Z84" i="1"/>
  <c r="Z85" i="1"/>
  <c r="Z86" i="1"/>
  <c r="Z87" i="1"/>
  <c r="Z75" i="1"/>
  <c r="A72" i="1"/>
  <c r="A73" i="1"/>
  <c r="Z47" i="1" l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N69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N51" i="1"/>
  <c r="V51" i="1" s="1"/>
  <c r="N52" i="1"/>
  <c r="V52" i="1" s="1"/>
  <c r="N53" i="1"/>
  <c r="V53" i="1" s="1"/>
  <c r="N54" i="1"/>
  <c r="V54" i="1" s="1"/>
  <c r="N55" i="1"/>
  <c r="V55" i="1" s="1"/>
  <c r="N56" i="1"/>
  <c r="V56" i="1" s="1"/>
  <c r="N57" i="1"/>
  <c r="V57" i="1" s="1"/>
  <c r="N58" i="1"/>
  <c r="V58" i="1" s="1"/>
  <c r="N59" i="1"/>
  <c r="V59" i="1" s="1"/>
  <c r="N60" i="1"/>
  <c r="V60" i="1" s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N65" i="1"/>
  <c r="N66" i="1"/>
  <c r="N67" i="1"/>
  <c r="N68" i="1"/>
  <c r="N70" i="1"/>
  <c r="N71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A56" i="1"/>
  <c r="A57" i="1"/>
  <c r="A58" i="1"/>
  <c r="A59" i="1"/>
  <c r="A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V95" i="1"/>
  <c r="W95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F74" i="1"/>
  <c r="BB60" i="1"/>
  <c r="BA60" i="1"/>
  <c r="AZ60" i="1"/>
  <c r="AY60" i="1"/>
  <c r="AX60" i="1"/>
  <c r="AW60" i="1"/>
  <c r="AV60" i="1"/>
  <c r="AU60" i="1"/>
  <c r="AT60" i="1"/>
  <c r="AS60" i="1"/>
  <c r="AP60" i="1"/>
  <c r="AO60" i="1"/>
  <c r="AM60" i="1"/>
  <c r="AL60" i="1"/>
  <c r="AK60" i="1"/>
  <c r="AJ60" i="1"/>
  <c r="BB59" i="1"/>
  <c r="BA59" i="1"/>
  <c r="AZ59" i="1"/>
  <c r="AY59" i="1"/>
  <c r="AX59" i="1"/>
  <c r="AW59" i="1"/>
  <c r="AV59" i="1"/>
  <c r="AU59" i="1"/>
  <c r="AT59" i="1"/>
  <c r="AS59" i="1"/>
  <c r="AP59" i="1"/>
  <c r="AO59" i="1"/>
  <c r="AM59" i="1"/>
  <c r="AL59" i="1"/>
  <c r="AK59" i="1"/>
  <c r="AJ59" i="1"/>
  <c r="BB55" i="1"/>
  <c r="BA55" i="1"/>
  <c r="AZ55" i="1"/>
  <c r="AY55" i="1"/>
  <c r="AX55" i="1"/>
  <c r="AW55" i="1"/>
  <c r="AV55" i="1"/>
  <c r="AU55" i="1"/>
  <c r="AT55" i="1"/>
  <c r="AS55" i="1"/>
  <c r="AP55" i="1"/>
  <c r="AO55" i="1"/>
  <c r="AM55" i="1"/>
  <c r="AL55" i="1"/>
  <c r="AK55" i="1"/>
  <c r="AJ55" i="1"/>
  <c r="BB54" i="1"/>
  <c r="BA54" i="1"/>
  <c r="AZ54" i="1"/>
  <c r="AY54" i="1"/>
  <c r="AX54" i="1"/>
  <c r="AW54" i="1"/>
  <c r="AV54" i="1"/>
  <c r="AU54" i="1"/>
  <c r="AT54" i="1"/>
  <c r="AS54" i="1"/>
  <c r="AP54" i="1"/>
  <c r="AO54" i="1"/>
  <c r="AM54" i="1"/>
  <c r="AL54" i="1"/>
  <c r="AK54" i="1"/>
  <c r="AJ54" i="1"/>
  <c r="BB53" i="1"/>
  <c r="BA53" i="1"/>
  <c r="AZ53" i="1"/>
  <c r="AY53" i="1"/>
  <c r="AX53" i="1"/>
  <c r="AW53" i="1"/>
  <c r="AV53" i="1"/>
  <c r="AU53" i="1"/>
  <c r="AT53" i="1"/>
  <c r="AS53" i="1"/>
  <c r="AP53" i="1"/>
  <c r="AO53" i="1"/>
  <c r="AM53" i="1"/>
  <c r="AL53" i="1"/>
  <c r="AK53" i="1"/>
  <c r="AJ53" i="1"/>
  <c r="BB52" i="1"/>
  <c r="BA52" i="1"/>
  <c r="AZ52" i="1"/>
  <c r="AY52" i="1"/>
  <c r="AX52" i="1"/>
  <c r="AW52" i="1"/>
  <c r="AV52" i="1"/>
  <c r="AU52" i="1"/>
  <c r="AT52" i="1"/>
  <c r="AS52" i="1"/>
  <c r="AP52" i="1"/>
  <c r="AO52" i="1"/>
  <c r="AM52" i="1"/>
  <c r="AL52" i="1"/>
  <c r="AK52" i="1"/>
  <c r="AJ52" i="1"/>
  <c r="AL14" i="1"/>
  <c r="BB48" i="1"/>
  <c r="BA48" i="1"/>
  <c r="AZ48" i="1"/>
  <c r="AY48" i="1"/>
  <c r="AX48" i="1"/>
  <c r="AW48" i="1"/>
  <c r="AV48" i="1"/>
  <c r="AU48" i="1"/>
  <c r="AT48" i="1"/>
  <c r="AS48" i="1"/>
  <c r="AP48" i="1"/>
  <c r="AO48" i="1"/>
  <c r="AM48" i="1"/>
  <c r="AL48" i="1"/>
  <c r="AK48" i="1"/>
  <c r="AJ48" i="1"/>
  <c r="BB47" i="1"/>
  <c r="BA47" i="1"/>
  <c r="AZ47" i="1"/>
  <c r="AY47" i="1"/>
  <c r="AX47" i="1"/>
  <c r="AW47" i="1"/>
  <c r="AV47" i="1"/>
  <c r="AU47" i="1"/>
  <c r="AT47" i="1"/>
  <c r="AS47" i="1"/>
  <c r="AP47" i="1"/>
  <c r="AO47" i="1"/>
  <c r="AM47" i="1"/>
  <c r="AL47" i="1"/>
  <c r="AK47" i="1"/>
  <c r="AJ47" i="1"/>
  <c r="BB46" i="1"/>
  <c r="BA46" i="1"/>
  <c r="AZ46" i="1"/>
  <c r="AY46" i="1"/>
  <c r="AX46" i="1"/>
  <c r="AW46" i="1"/>
  <c r="AV46" i="1"/>
  <c r="AU46" i="1"/>
  <c r="AT46" i="1"/>
  <c r="AS46" i="1"/>
  <c r="AP46" i="1"/>
  <c r="AO46" i="1"/>
  <c r="AM46" i="1"/>
  <c r="AL46" i="1"/>
  <c r="AK46" i="1"/>
  <c r="AJ46" i="1"/>
  <c r="AL11" i="1"/>
  <c r="BB45" i="1"/>
  <c r="BA45" i="1"/>
  <c r="AZ45" i="1"/>
  <c r="AY45" i="1"/>
  <c r="AX45" i="1"/>
  <c r="AW45" i="1"/>
  <c r="AV45" i="1"/>
  <c r="AU45" i="1"/>
  <c r="AT45" i="1"/>
  <c r="AS45" i="1"/>
  <c r="AP45" i="1"/>
  <c r="AO45" i="1"/>
  <c r="AM45" i="1"/>
  <c r="AL45" i="1"/>
  <c r="AK45" i="1"/>
  <c r="AJ45" i="1"/>
  <c r="BB44" i="1"/>
  <c r="BA44" i="1"/>
  <c r="AZ44" i="1"/>
  <c r="AY44" i="1"/>
  <c r="AX44" i="1"/>
  <c r="AW44" i="1"/>
  <c r="AV44" i="1"/>
  <c r="AU44" i="1"/>
  <c r="AT44" i="1"/>
  <c r="AS44" i="1"/>
  <c r="AP44" i="1"/>
  <c r="AO44" i="1"/>
  <c r="AM44" i="1"/>
  <c r="AL44" i="1"/>
  <c r="AK44" i="1"/>
  <c r="AJ44" i="1"/>
  <c r="BB43" i="1"/>
  <c r="BA43" i="1"/>
  <c r="AZ43" i="1"/>
  <c r="AY43" i="1"/>
  <c r="AX43" i="1"/>
  <c r="AW43" i="1"/>
  <c r="AV43" i="1"/>
  <c r="AU43" i="1"/>
  <c r="AT43" i="1"/>
  <c r="AS43" i="1"/>
  <c r="AP43" i="1"/>
  <c r="AO43" i="1"/>
  <c r="AM43" i="1"/>
  <c r="AL43" i="1"/>
  <c r="AK43" i="1"/>
  <c r="AJ43" i="1"/>
  <c r="BB42" i="1"/>
  <c r="BA42" i="1"/>
  <c r="AZ42" i="1"/>
  <c r="AY42" i="1"/>
  <c r="AX42" i="1"/>
  <c r="AW42" i="1"/>
  <c r="AV42" i="1"/>
  <c r="AU42" i="1"/>
  <c r="AT42" i="1"/>
  <c r="AS42" i="1"/>
  <c r="AP42" i="1"/>
  <c r="AO42" i="1"/>
  <c r="AM42" i="1"/>
  <c r="AL42" i="1"/>
  <c r="AK42" i="1"/>
  <c r="AJ42" i="1"/>
  <c r="BB41" i="1"/>
  <c r="BA41" i="1"/>
  <c r="AZ41" i="1"/>
  <c r="AY41" i="1"/>
  <c r="AX41" i="1"/>
  <c r="AW41" i="1"/>
  <c r="AV41" i="1"/>
  <c r="AU41" i="1"/>
  <c r="AT41" i="1"/>
  <c r="AS41" i="1"/>
  <c r="AP41" i="1"/>
  <c r="AO41" i="1"/>
  <c r="AM41" i="1"/>
  <c r="AL41" i="1"/>
  <c r="AK41" i="1"/>
  <c r="AJ41" i="1"/>
  <c r="CB37" i="1"/>
  <c r="CA37" i="1"/>
  <c r="BZ37" i="1"/>
  <c r="BY37" i="1"/>
  <c r="BO37" i="1"/>
  <c r="BB37" i="1"/>
  <c r="BA37" i="1"/>
  <c r="AZ37" i="1"/>
  <c r="AY37" i="1"/>
  <c r="AX37" i="1"/>
  <c r="AW37" i="1"/>
  <c r="AV37" i="1"/>
  <c r="BX37" i="1" s="1"/>
  <c r="AU37" i="1"/>
  <c r="BW37" i="1" s="1"/>
  <c r="AT37" i="1"/>
  <c r="BV37" i="1" s="1"/>
  <c r="AS37" i="1"/>
  <c r="BU37" i="1" s="1"/>
  <c r="AP37" i="1"/>
  <c r="BR37" i="1" s="1"/>
  <c r="AO37" i="1"/>
  <c r="BQ37" i="1" s="1"/>
  <c r="AM37" i="1"/>
  <c r="AL37" i="1"/>
  <c r="AK37" i="1"/>
  <c r="AJ37" i="1"/>
  <c r="CB36" i="1"/>
  <c r="CA36" i="1"/>
  <c r="BZ36" i="1"/>
  <c r="BY36" i="1"/>
  <c r="BO36" i="1"/>
  <c r="BB36" i="1"/>
  <c r="BA36" i="1"/>
  <c r="AZ36" i="1"/>
  <c r="AY36" i="1"/>
  <c r="AX36" i="1"/>
  <c r="AW36" i="1"/>
  <c r="AV36" i="1"/>
  <c r="BX36" i="1" s="1"/>
  <c r="AU36" i="1"/>
  <c r="AT36" i="1"/>
  <c r="BV36" i="1" s="1"/>
  <c r="AS36" i="1"/>
  <c r="BU36" i="1" s="1"/>
  <c r="AP36" i="1"/>
  <c r="BR36" i="1" s="1"/>
  <c r="AO36" i="1"/>
  <c r="BQ36" i="1" s="1"/>
  <c r="AM36" i="1"/>
  <c r="AL36" i="1"/>
  <c r="AK36" i="1"/>
  <c r="AJ36" i="1"/>
  <c r="CB35" i="1"/>
  <c r="CA35" i="1"/>
  <c r="BZ35" i="1"/>
  <c r="BY35" i="1"/>
  <c r="BO35" i="1"/>
  <c r="BB35" i="1"/>
  <c r="BA35" i="1"/>
  <c r="AZ35" i="1"/>
  <c r="AY35" i="1"/>
  <c r="AX35" i="1"/>
  <c r="AW35" i="1"/>
  <c r="AV35" i="1"/>
  <c r="BX35" i="1" s="1"/>
  <c r="AU35" i="1"/>
  <c r="BW35" i="1" s="1"/>
  <c r="AT35" i="1"/>
  <c r="BV35" i="1" s="1"/>
  <c r="AS35" i="1"/>
  <c r="AP35" i="1"/>
  <c r="BR35" i="1" s="1"/>
  <c r="AO35" i="1"/>
  <c r="BQ35" i="1" s="1"/>
  <c r="AM35" i="1"/>
  <c r="AL35" i="1"/>
  <c r="AK35" i="1"/>
  <c r="AJ35" i="1"/>
  <c r="CB34" i="1"/>
  <c r="CA34" i="1"/>
  <c r="BZ34" i="1"/>
  <c r="BY34" i="1"/>
  <c r="BO34" i="1"/>
  <c r="BB34" i="1"/>
  <c r="BA34" i="1"/>
  <c r="AZ34" i="1"/>
  <c r="AY34" i="1"/>
  <c r="AX34" i="1"/>
  <c r="AW34" i="1"/>
  <c r="AV34" i="1"/>
  <c r="BX34" i="1" s="1"/>
  <c r="AU34" i="1"/>
  <c r="BW34" i="1" s="1"/>
  <c r="AT34" i="1"/>
  <c r="BV34" i="1" s="1"/>
  <c r="AS34" i="1"/>
  <c r="AP34" i="1"/>
  <c r="BR34" i="1" s="1"/>
  <c r="AO34" i="1"/>
  <c r="BQ34" i="1" s="1"/>
  <c r="AM34" i="1"/>
  <c r="AL34" i="1"/>
  <c r="AK34" i="1"/>
  <c r="AJ34" i="1"/>
  <c r="A34" i="1"/>
  <c r="CB33" i="1"/>
  <c r="CA33" i="1"/>
  <c r="BZ33" i="1"/>
  <c r="BY33" i="1"/>
  <c r="BO33" i="1"/>
  <c r="BB33" i="1"/>
  <c r="BA33" i="1"/>
  <c r="AZ33" i="1"/>
  <c r="AY33" i="1"/>
  <c r="AX33" i="1"/>
  <c r="AW33" i="1"/>
  <c r="AV33" i="1"/>
  <c r="BX33" i="1" s="1"/>
  <c r="AU33" i="1"/>
  <c r="BW33" i="1" s="1"/>
  <c r="AT33" i="1"/>
  <c r="BV33" i="1" s="1"/>
  <c r="AS33" i="1"/>
  <c r="BU33" i="1" s="1"/>
  <c r="AP33" i="1"/>
  <c r="BR33" i="1" s="1"/>
  <c r="AO33" i="1"/>
  <c r="BQ33" i="1" s="1"/>
  <c r="AM33" i="1"/>
  <c r="AL33" i="1"/>
  <c r="AK33" i="1"/>
  <c r="AJ33" i="1"/>
  <c r="A33" i="1"/>
  <c r="CB32" i="1"/>
  <c r="CA32" i="1"/>
  <c r="BZ32" i="1"/>
  <c r="BY32" i="1"/>
  <c r="BO32" i="1"/>
  <c r="BB32" i="1"/>
  <c r="BA32" i="1"/>
  <c r="AZ32" i="1"/>
  <c r="AY32" i="1"/>
  <c r="AX32" i="1"/>
  <c r="AW32" i="1"/>
  <c r="AV32" i="1"/>
  <c r="BX32" i="1" s="1"/>
  <c r="AU32" i="1"/>
  <c r="BW32" i="1" s="1"/>
  <c r="AT32" i="1"/>
  <c r="BV32" i="1" s="1"/>
  <c r="AS32" i="1"/>
  <c r="BU32" i="1" s="1"/>
  <c r="AP32" i="1"/>
  <c r="BR32" i="1" s="1"/>
  <c r="AO32" i="1"/>
  <c r="BQ32" i="1" s="1"/>
  <c r="AM32" i="1"/>
  <c r="AL32" i="1"/>
  <c r="AK32" i="1"/>
  <c r="AJ32" i="1"/>
  <c r="A32" i="1"/>
  <c r="CB31" i="1"/>
  <c r="CA31" i="1"/>
  <c r="BZ31" i="1"/>
  <c r="BY31" i="1"/>
  <c r="BO31" i="1"/>
  <c r="BB31" i="1"/>
  <c r="BA31" i="1"/>
  <c r="AZ31" i="1"/>
  <c r="AY31" i="1"/>
  <c r="AX31" i="1"/>
  <c r="AW31" i="1"/>
  <c r="AV31" i="1"/>
  <c r="BX31" i="1" s="1"/>
  <c r="AU31" i="1"/>
  <c r="BW31" i="1" s="1"/>
  <c r="AT31" i="1"/>
  <c r="BV31" i="1" s="1"/>
  <c r="AS31" i="1"/>
  <c r="AP31" i="1"/>
  <c r="BR31" i="1" s="1"/>
  <c r="AO31" i="1"/>
  <c r="BQ31" i="1" s="1"/>
  <c r="AM31" i="1"/>
  <c r="AL31" i="1"/>
  <c r="AK31" i="1"/>
  <c r="AJ31" i="1"/>
  <c r="A31" i="1"/>
  <c r="CB30" i="1"/>
  <c r="CA30" i="1"/>
  <c r="BZ30" i="1"/>
  <c r="BY30" i="1"/>
  <c r="BO30" i="1"/>
  <c r="BB30" i="1"/>
  <c r="BA30" i="1"/>
  <c r="AZ30" i="1"/>
  <c r="AY30" i="1"/>
  <c r="AX30" i="1"/>
  <c r="AW30" i="1"/>
  <c r="AV30" i="1"/>
  <c r="BX30" i="1" s="1"/>
  <c r="AU30" i="1"/>
  <c r="AT30" i="1"/>
  <c r="BV30" i="1" s="1"/>
  <c r="AS30" i="1"/>
  <c r="BU30" i="1" s="1"/>
  <c r="AP30" i="1"/>
  <c r="BR30" i="1" s="1"/>
  <c r="AO30" i="1"/>
  <c r="BQ30" i="1" s="1"/>
  <c r="AM30" i="1"/>
  <c r="AL30" i="1"/>
  <c r="AK30" i="1"/>
  <c r="AJ30" i="1"/>
  <c r="A30" i="1"/>
  <c r="CB29" i="1"/>
  <c r="CA29" i="1"/>
  <c r="BZ29" i="1"/>
  <c r="BY29" i="1"/>
  <c r="BO29" i="1"/>
  <c r="BB29" i="1"/>
  <c r="BA29" i="1"/>
  <c r="AZ29" i="1"/>
  <c r="AY29" i="1"/>
  <c r="AX29" i="1"/>
  <c r="AW29" i="1"/>
  <c r="AV29" i="1"/>
  <c r="BX29" i="1" s="1"/>
  <c r="AU29" i="1"/>
  <c r="BW29" i="1" s="1"/>
  <c r="AT29" i="1"/>
  <c r="BV29" i="1" s="1"/>
  <c r="AS29" i="1"/>
  <c r="AP29" i="1"/>
  <c r="BR29" i="1" s="1"/>
  <c r="AO29" i="1"/>
  <c r="BQ29" i="1" s="1"/>
  <c r="AM29" i="1"/>
  <c r="AL29" i="1"/>
  <c r="AK29" i="1"/>
  <c r="AJ29" i="1"/>
  <c r="A29" i="1"/>
  <c r="CB28" i="1"/>
  <c r="CA28" i="1"/>
  <c r="BZ28" i="1"/>
  <c r="BY28" i="1"/>
  <c r="BO28" i="1"/>
  <c r="BB28" i="1"/>
  <c r="BA28" i="1"/>
  <c r="AZ28" i="1"/>
  <c r="AY28" i="1"/>
  <c r="AX28" i="1"/>
  <c r="AW28" i="1"/>
  <c r="AV28" i="1"/>
  <c r="BX28" i="1" s="1"/>
  <c r="AU28" i="1"/>
  <c r="BW28" i="1" s="1"/>
  <c r="AT28" i="1"/>
  <c r="BV28" i="1" s="1"/>
  <c r="AS28" i="1"/>
  <c r="BU28" i="1" s="1"/>
  <c r="AP28" i="1"/>
  <c r="BR28" i="1" s="1"/>
  <c r="AO28" i="1"/>
  <c r="BQ28" i="1" s="1"/>
  <c r="AM28" i="1"/>
  <c r="AL28" i="1"/>
  <c r="AK28" i="1"/>
  <c r="AJ28" i="1"/>
  <c r="A28" i="1"/>
  <c r="CB27" i="1"/>
  <c r="CA27" i="1"/>
  <c r="BZ27" i="1"/>
  <c r="BY27" i="1"/>
  <c r="BO27" i="1"/>
  <c r="BB27" i="1"/>
  <c r="BA27" i="1"/>
  <c r="AZ27" i="1"/>
  <c r="AY27" i="1"/>
  <c r="AX27" i="1"/>
  <c r="AW27" i="1"/>
  <c r="AV27" i="1"/>
  <c r="BX27" i="1" s="1"/>
  <c r="AU27" i="1"/>
  <c r="AT27" i="1"/>
  <c r="BV27" i="1" s="1"/>
  <c r="AS27" i="1"/>
  <c r="BU27" i="1" s="1"/>
  <c r="AP27" i="1"/>
  <c r="BR27" i="1" s="1"/>
  <c r="AO27" i="1"/>
  <c r="BQ27" i="1" s="1"/>
  <c r="AM27" i="1"/>
  <c r="AL27" i="1"/>
  <c r="AK27" i="1"/>
  <c r="AJ27" i="1"/>
  <c r="A27" i="1"/>
  <c r="CB26" i="1"/>
  <c r="CA26" i="1"/>
  <c r="BZ26" i="1"/>
  <c r="BY26" i="1"/>
  <c r="BO26" i="1"/>
  <c r="BB26" i="1"/>
  <c r="BA26" i="1"/>
  <c r="AZ26" i="1"/>
  <c r="AY26" i="1"/>
  <c r="AX26" i="1"/>
  <c r="AW26" i="1"/>
  <c r="AV26" i="1"/>
  <c r="BX26" i="1" s="1"/>
  <c r="AU26" i="1"/>
  <c r="BW26" i="1" s="1"/>
  <c r="AT26" i="1"/>
  <c r="BV26" i="1" s="1"/>
  <c r="AS26" i="1"/>
  <c r="AP26" i="1"/>
  <c r="BR26" i="1" s="1"/>
  <c r="AO26" i="1"/>
  <c r="BQ26" i="1" s="1"/>
  <c r="AM26" i="1"/>
  <c r="AL26" i="1"/>
  <c r="AK26" i="1"/>
  <c r="AJ26" i="1"/>
  <c r="A26" i="1"/>
  <c r="CB25" i="1"/>
  <c r="CA25" i="1"/>
  <c r="BZ25" i="1"/>
  <c r="BY25" i="1"/>
  <c r="BO25" i="1"/>
  <c r="BB25" i="1"/>
  <c r="BA25" i="1"/>
  <c r="AZ25" i="1"/>
  <c r="AY25" i="1"/>
  <c r="AX25" i="1"/>
  <c r="AW25" i="1"/>
  <c r="AV25" i="1"/>
  <c r="BX25" i="1" s="1"/>
  <c r="AU25" i="1"/>
  <c r="BW25" i="1" s="1"/>
  <c r="AT25" i="1"/>
  <c r="BV25" i="1" s="1"/>
  <c r="AS25" i="1"/>
  <c r="BU25" i="1" s="1"/>
  <c r="AP25" i="1"/>
  <c r="BR25" i="1" s="1"/>
  <c r="AO25" i="1"/>
  <c r="BQ25" i="1" s="1"/>
  <c r="AM25" i="1"/>
  <c r="AL25" i="1"/>
  <c r="AK25" i="1"/>
  <c r="AJ25" i="1"/>
  <c r="A25" i="1"/>
  <c r="CB24" i="1"/>
  <c r="CA24" i="1"/>
  <c r="BZ24" i="1"/>
  <c r="BY24" i="1"/>
  <c r="BO24" i="1"/>
  <c r="BB24" i="1"/>
  <c r="BA24" i="1"/>
  <c r="AZ24" i="1"/>
  <c r="AY24" i="1"/>
  <c r="AX24" i="1"/>
  <c r="AW24" i="1"/>
  <c r="AV24" i="1"/>
  <c r="BX24" i="1" s="1"/>
  <c r="AU24" i="1"/>
  <c r="BW24" i="1" s="1"/>
  <c r="AT24" i="1"/>
  <c r="BV24" i="1" s="1"/>
  <c r="AS24" i="1"/>
  <c r="BU24" i="1" s="1"/>
  <c r="AP24" i="1"/>
  <c r="BR24" i="1" s="1"/>
  <c r="AO24" i="1"/>
  <c r="BQ24" i="1" s="1"/>
  <c r="AM24" i="1"/>
  <c r="AL24" i="1"/>
  <c r="AK24" i="1"/>
  <c r="AJ24" i="1"/>
  <c r="A24" i="1"/>
  <c r="CB23" i="1"/>
  <c r="CA23" i="1"/>
  <c r="BZ23" i="1"/>
  <c r="BY23" i="1"/>
  <c r="BO23" i="1"/>
  <c r="BB23" i="1"/>
  <c r="BA23" i="1"/>
  <c r="AZ23" i="1"/>
  <c r="AY23" i="1"/>
  <c r="AX23" i="1"/>
  <c r="AW23" i="1"/>
  <c r="AV23" i="1"/>
  <c r="BX23" i="1" s="1"/>
  <c r="AU23" i="1"/>
  <c r="BW23" i="1" s="1"/>
  <c r="AT23" i="1"/>
  <c r="BV23" i="1" s="1"/>
  <c r="AS23" i="1"/>
  <c r="AP23" i="1"/>
  <c r="BR23" i="1" s="1"/>
  <c r="AO23" i="1"/>
  <c r="BQ23" i="1" s="1"/>
  <c r="AM23" i="1"/>
  <c r="AL23" i="1"/>
  <c r="AK23" i="1"/>
  <c r="AJ23" i="1"/>
  <c r="A23" i="1"/>
  <c r="CB22" i="1"/>
  <c r="CA22" i="1"/>
  <c r="BZ22" i="1"/>
  <c r="BY22" i="1"/>
  <c r="BO22" i="1"/>
  <c r="BB22" i="1"/>
  <c r="BA22" i="1"/>
  <c r="AZ22" i="1"/>
  <c r="AY22" i="1"/>
  <c r="AX22" i="1"/>
  <c r="AW22" i="1"/>
  <c r="AV22" i="1"/>
  <c r="BX22" i="1" s="1"/>
  <c r="AU22" i="1"/>
  <c r="BW22" i="1" s="1"/>
  <c r="AT22" i="1"/>
  <c r="BV22" i="1" s="1"/>
  <c r="AS22" i="1"/>
  <c r="AP22" i="1"/>
  <c r="BR22" i="1" s="1"/>
  <c r="AO22" i="1"/>
  <c r="BQ22" i="1" s="1"/>
  <c r="AM22" i="1"/>
  <c r="AL22" i="1"/>
  <c r="AK22" i="1"/>
  <c r="AJ22" i="1"/>
  <c r="A22" i="1"/>
  <c r="AK17" i="1" a="1"/>
  <c r="AK17" i="1" s="1"/>
  <c r="AJ17" i="1" a="1"/>
  <c r="AJ17" i="1" s="1"/>
  <c r="AO17" i="1" s="1"/>
  <c r="AI17" i="1" a="1"/>
  <c r="AI17" i="1" s="1"/>
  <c r="AN17" i="1" s="1"/>
  <c r="AK16" i="1" a="1"/>
  <c r="AK16" i="1" s="1"/>
  <c r="AJ16" i="1" a="1"/>
  <c r="AJ16" i="1" s="1"/>
  <c r="AO16" i="1" s="1"/>
  <c r="AI16" i="1" a="1"/>
  <c r="AI16" i="1" s="1"/>
  <c r="AN16" i="1" s="1"/>
  <c r="AK15" i="1" a="1"/>
  <c r="AK15" i="1" s="1"/>
  <c r="AJ15" i="1" a="1"/>
  <c r="AJ15" i="1" s="1"/>
  <c r="AO15" i="1" s="1"/>
  <c r="AI15" i="1" a="1"/>
  <c r="AI15" i="1" s="1"/>
  <c r="AN15" i="1" s="1"/>
  <c r="AK14" i="1" a="1"/>
  <c r="AK14" i="1" s="1"/>
  <c r="AJ14" i="1" a="1"/>
  <c r="AJ14" i="1" s="1"/>
  <c r="AO14" i="1" s="1"/>
  <c r="AI14" i="1" a="1"/>
  <c r="AI14" i="1" s="1"/>
  <c r="AN14" i="1" s="1"/>
  <c r="AK13" i="1" a="1"/>
  <c r="AK13" i="1" s="1"/>
  <c r="AJ13" i="1" a="1"/>
  <c r="AJ13" i="1" s="1"/>
  <c r="AO13" i="1" s="1"/>
  <c r="AI13" i="1" a="1"/>
  <c r="AI13" i="1" s="1"/>
  <c r="AN13" i="1" s="1"/>
  <c r="AK12" i="1" a="1"/>
  <c r="AK12" i="1" s="1"/>
  <c r="AJ12" i="1" a="1"/>
  <c r="AJ12" i="1" s="1"/>
  <c r="AO12" i="1" s="1"/>
  <c r="AI12" i="1" a="1"/>
  <c r="AI12" i="1" s="1"/>
  <c r="AN12" i="1" s="1"/>
  <c r="AK11" i="1" a="1"/>
  <c r="AK11" i="1" s="1"/>
  <c r="AJ11" i="1" a="1"/>
  <c r="AJ11" i="1" s="1"/>
  <c r="AO11" i="1" s="1"/>
  <c r="AI11" i="1" a="1"/>
  <c r="AI11" i="1" s="1"/>
  <c r="AN11" i="1" s="1"/>
  <c r="AK10" i="1" a="1"/>
  <c r="AK10" i="1" s="1"/>
  <c r="AJ10" i="1" a="1"/>
  <c r="AJ10" i="1" s="1"/>
  <c r="AO10" i="1" s="1"/>
  <c r="AI10" i="1" a="1"/>
  <c r="AI10" i="1" s="1"/>
  <c r="AN10" i="1" s="1"/>
  <c r="AK9" i="1" a="1"/>
  <c r="AK9" i="1" s="1"/>
  <c r="AJ9" i="1" a="1"/>
  <c r="AJ9" i="1" s="1"/>
  <c r="AO9" i="1" s="1"/>
  <c r="AI9" i="1" a="1"/>
  <c r="AI9" i="1" s="1"/>
  <c r="AN9" i="1" s="1"/>
  <c r="A10" i="1"/>
  <c r="AK8" i="1" a="1"/>
  <c r="AK8" i="1" s="1"/>
  <c r="AJ8" i="1" a="1"/>
  <c r="AJ8" i="1" s="1"/>
  <c r="AO8" i="1" s="1"/>
  <c r="AI8" i="1" a="1"/>
  <c r="AI8" i="1" s="1"/>
  <c r="AN8" i="1" s="1"/>
  <c r="A9" i="1"/>
  <c r="AK7" i="1" a="1"/>
  <c r="AK7" i="1" s="1"/>
  <c r="AJ7" i="1" a="1"/>
  <c r="AJ7" i="1" s="1"/>
  <c r="AO7" i="1" s="1"/>
  <c r="AI7" i="1" a="1"/>
  <c r="AI7" i="1" s="1"/>
  <c r="AN7" i="1" s="1"/>
  <c r="AK6" i="1" a="1"/>
  <c r="AK6" i="1" s="1"/>
  <c r="AJ6" i="1" a="1"/>
  <c r="AJ6" i="1" s="1"/>
  <c r="AO6" i="1" s="1"/>
  <c r="AI6" i="1" a="1"/>
  <c r="AI6" i="1" s="1"/>
  <c r="AN6" i="1" s="1"/>
  <c r="A6" i="1"/>
  <c r="AK5" i="1" a="1"/>
  <c r="AK5" i="1" s="1"/>
  <c r="AJ5" i="1" a="1"/>
  <c r="AJ5" i="1" s="1"/>
  <c r="AO5" i="1" s="1"/>
  <c r="AI5" i="1" a="1"/>
  <c r="AI5" i="1" s="1"/>
  <c r="AN5" i="1" s="1"/>
  <c r="A5" i="1"/>
  <c r="AK4" i="1" a="1"/>
  <c r="AK4" i="1" s="1"/>
  <c r="AJ4" i="1" a="1"/>
  <c r="AJ4" i="1" s="1"/>
  <c r="AO4" i="1" s="1"/>
  <c r="AI4" i="1" a="1"/>
  <c r="AI4" i="1" s="1"/>
  <c r="AN4" i="1" s="1"/>
  <c r="A4" i="1"/>
  <c r="AP3" i="1"/>
  <c r="AK3" i="1" a="1"/>
  <c r="AK3" i="1" s="1"/>
  <c r="AJ3" i="1" a="1"/>
  <c r="AJ3" i="1" s="1"/>
  <c r="AO3" i="1" s="1"/>
  <c r="AI3" i="1" a="1"/>
  <c r="AI3" i="1" s="1"/>
  <c r="AN3" i="1" s="1"/>
  <c r="AF3" i="1"/>
  <c r="A3" i="1"/>
  <c r="A2" i="1"/>
  <c r="V2" i="1" l="1"/>
  <c r="V8" i="1"/>
  <c r="AL9" i="1" s="1"/>
  <c r="AM9" i="1" s="1"/>
  <c r="AL4" i="1"/>
  <c r="AM4" i="1" s="1"/>
  <c r="AL5" i="1"/>
  <c r="AM5" i="1" s="1"/>
  <c r="AL8" i="1"/>
  <c r="AM8" i="1" s="1"/>
  <c r="AL7" i="1"/>
  <c r="AM7" i="1" s="1"/>
  <c r="AL6" i="1"/>
  <c r="AM6" i="1" s="1"/>
  <c r="AL3" i="1"/>
  <c r="AM3" i="1" s="1"/>
  <c r="AL12" i="1"/>
  <c r="AM12" i="1" s="1"/>
  <c r="AL17" i="1"/>
  <c r="AM17" i="1" s="1"/>
  <c r="AL13" i="1"/>
  <c r="AM13" i="1" s="1"/>
  <c r="AL15" i="1"/>
  <c r="AM15" i="1" s="1"/>
  <c r="AL16" i="1"/>
  <c r="AM16" i="1" s="1"/>
  <c r="AM11" i="1"/>
  <c r="BF25" i="1"/>
  <c r="BM25" i="1" s="1"/>
  <c r="CJ25" i="1"/>
  <c r="CE25" i="1"/>
  <c r="BI23" i="1"/>
  <c r="BI26" i="1"/>
  <c r="BI29" i="1"/>
  <c r="BI32" i="1"/>
  <c r="BK60" i="1"/>
  <c r="BK27" i="1"/>
  <c r="BJ24" i="1"/>
  <c r="BH53" i="1"/>
  <c r="BD48" i="1"/>
  <c r="BK41" i="1"/>
  <c r="BJ48" i="1"/>
  <c r="AQ52" i="1"/>
  <c r="BC37" i="1"/>
  <c r="BJ52" i="1"/>
  <c r="CF33" i="1"/>
  <c r="BD23" i="1"/>
  <c r="BD28" i="1"/>
  <c r="CF30" i="1"/>
  <c r="CF36" i="1"/>
  <c r="BF37" i="1"/>
  <c r="BM37" i="1" s="1"/>
  <c r="BH27" i="1"/>
  <c r="BE41" i="1"/>
  <c r="BL41" i="1" s="1"/>
  <c r="BI42" i="1"/>
  <c r="BH43" i="1"/>
  <c r="BD46" i="1"/>
  <c r="BD52" i="1"/>
  <c r="CI35" i="1"/>
  <c r="CE35" i="1"/>
  <c r="CK36" i="1"/>
  <c r="BC31" i="1"/>
  <c r="CD31" i="1"/>
  <c r="CD35" i="1"/>
  <c r="BC28" i="1"/>
  <c r="CE28" i="1"/>
  <c r="CK29" i="1"/>
  <c r="CC30" i="1"/>
  <c r="CI32" i="1"/>
  <c r="CE32" i="1"/>
  <c r="CI33" i="1"/>
  <c r="BK42" i="1"/>
  <c r="BE45" i="1"/>
  <c r="BL45" i="1" s="1"/>
  <c r="BK53" i="1"/>
  <c r="BJ54" i="1"/>
  <c r="CF23" i="1"/>
  <c r="BH47" i="1"/>
  <c r="CJ23" i="1"/>
  <c r="BK23" i="1"/>
  <c r="BD24" i="1"/>
  <c r="CD32" i="1"/>
  <c r="CD36" i="1"/>
  <c r="CC37" i="1"/>
  <c r="BH42" i="1"/>
  <c r="BH55" i="1"/>
  <c r="BD30" i="1"/>
  <c r="BD36" i="1"/>
  <c r="AQ60" i="1"/>
  <c r="BE60" i="1"/>
  <c r="BL60" i="1" s="1"/>
  <c r="AQ22" i="1"/>
  <c r="BS22" i="1" s="1"/>
  <c r="BC22" i="1"/>
  <c r="CI22" i="1"/>
  <c r="AQ23" i="1"/>
  <c r="BS23" i="1" s="1"/>
  <c r="CE24" i="1"/>
  <c r="CC27" i="1"/>
  <c r="BJ32" i="1"/>
  <c r="CJ33" i="1"/>
  <c r="CJ28" i="1"/>
  <c r="BE27" i="1"/>
  <c r="BL27" i="1" s="1"/>
  <c r="CF31" i="1"/>
  <c r="BG32" i="1"/>
  <c r="BG37" i="1"/>
  <c r="BE52" i="1"/>
  <c r="BL52" i="1" s="1"/>
  <c r="BI55" i="1"/>
  <c r="AM14" i="1"/>
  <c r="BJ25" i="1"/>
  <c r="CD26" i="1"/>
  <c r="CI28" i="1"/>
  <c r="BI28" i="1"/>
  <c r="CJ29" i="1"/>
  <c r="CJ31" i="1"/>
  <c r="CE33" i="1"/>
  <c r="BI34" i="1"/>
  <c r="BI35" i="1"/>
  <c r="CI37" i="1"/>
  <c r="BD41" i="1"/>
  <c r="BH45" i="1"/>
  <c r="BF46" i="1"/>
  <c r="BM46" i="1" s="1"/>
  <c r="AQ48" i="1"/>
  <c r="BE48" i="1"/>
  <c r="BL48" i="1" s="1"/>
  <c r="BF52" i="1"/>
  <c r="BM52" i="1" s="1"/>
  <c r="BK55" i="1"/>
  <c r="BK25" i="1"/>
  <c r="BD26" i="1"/>
  <c r="BD29" i="1"/>
  <c r="CK31" i="1"/>
  <c r="BK31" i="1"/>
  <c r="BD33" i="1"/>
  <c r="AQ35" i="1"/>
  <c r="BS35" i="1" s="1"/>
  <c r="CJ36" i="1"/>
  <c r="BF42" i="1"/>
  <c r="BM42" i="1" s="1"/>
  <c r="BI43" i="1"/>
  <c r="BH59" i="1"/>
  <c r="BD22" i="1"/>
  <c r="CI24" i="1"/>
  <c r="CH27" i="1"/>
  <c r="CF27" i="1"/>
  <c r="BD44" i="1"/>
  <c r="BF48" i="1"/>
  <c r="BM48" i="1" s="1"/>
  <c r="AQ54" i="1"/>
  <c r="BJ22" i="1"/>
  <c r="BJ23" i="1"/>
  <c r="CC23" i="1"/>
  <c r="BD25" i="1"/>
  <c r="BF28" i="1"/>
  <c r="BM28" i="1" s="1"/>
  <c r="CJ30" i="1"/>
  <c r="BG31" i="1"/>
  <c r="BJ34" i="1"/>
  <c r="BJ35" i="1"/>
  <c r="CF35" i="1"/>
  <c r="CC36" i="1"/>
  <c r="BK43" i="1"/>
  <c r="BF44" i="1"/>
  <c r="BM44" i="1" s="1"/>
  <c r="BD54" i="1"/>
  <c r="BE55" i="1"/>
  <c r="BL55" i="1" s="1"/>
  <c r="AN22" i="1"/>
  <c r="BP22" i="1" s="1"/>
  <c r="BH22" i="1"/>
  <c r="CH28" i="1"/>
  <c r="CG29" i="1"/>
  <c r="CC31" i="1"/>
  <c r="CH32" i="1"/>
  <c r="AN34" i="1"/>
  <c r="BP34" i="1" s="1"/>
  <c r="CH35" i="1"/>
  <c r="BJ37" i="1"/>
  <c r="BJ42" i="1"/>
  <c r="BG45" i="1"/>
  <c r="BJ60" i="1"/>
  <c r="BU22" i="1"/>
  <c r="CG26" i="1"/>
  <c r="AN30" i="1"/>
  <c r="BP30" i="1" s="1"/>
  <c r="BC32" i="1"/>
  <c r="CG34" i="1"/>
  <c r="AN36" i="1"/>
  <c r="BP36" i="1" s="1"/>
  <c r="AN52" i="1"/>
  <c r="CC22" i="1"/>
  <c r="CF24" i="1"/>
  <c r="AQ25" i="1"/>
  <c r="BS25" i="1" s="1"/>
  <c r="BG27" i="1"/>
  <c r="BJ28" i="1"/>
  <c r="BF31" i="1"/>
  <c r="BM31" i="1" s="1"/>
  <c r="AN32" i="1"/>
  <c r="BP32" i="1" s="1"/>
  <c r="AQ32" i="1"/>
  <c r="BS32" i="1" s="1"/>
  <c r="BE35" i="1"/>
  <c r="BL35" i="1" s="1"/>
  <c r="BJ46" i="1"/>
  <c r="AN48" i="1"/>
  <c r="AN55" i="1"/>
  <c r="AN23" i="1"/>
  <c r="BC23" i="1"/>
  <c r="BH24" i="1"/>
  <c r="CC24" i="1"/>
  <c r="BC25" i="1"/>
  <c r="CJ32" i="1"/>
  <c r="BF34" i="1"/>
  <c r="BM34" i="1" s="1"/>
  <c r="AN37" i="1"/>
  <c r="BP37" i="1" s="1"/>
  <c r="BH37" i="1"/>
  <c r="BJ44" i="1"/>
  <c r="BF22" i="1"/>
  <c r="BM22" i="1" s="1"/>
  <c r="BG28" i="1"/>
  <c r="CH29" i="1"/>
  <c r="BH30" i="1"/>
  <c r="CE36" i="1"/>
  <c r="BC41" i="1"/>
  <c r="CI25" i="1"/>
  <c r="CK25" i="1"/>
  <c r="CK22" i="1"/>
  <c r="CK23" i="1"/>
  <c r="BF23" i="1"/>
  <c r="BM23" i="1" s="1"/>
  <c r="AN25" i="1"/>
  <c r="BP25" i="1" s="1"/>
  <c r="BK28" i="1"/>
  <c r="BF29" i="1"/>
  <c r="BM29" i="1" s="1"/>
  <c r="BK30" i="1"/>
  <c r="AN33" i="1"/>
  <c r="BP33" i="1" s="1"/>
  <c r="BG33" i="1"/>
  <c r="BK37" i="1"/>
  <c r="BI41" i="1"/>
  <c r="AN43" i="1"/>
  <c r="AQ43" i="1"/>
  <c r="BE43" i="1"/>
  <c r="BL43" i="1" s="1"/>
  <c r="BI45" i="1"/>
  <c r="BI47" i="1"/>
  <c r="BG53" i="1"/>
  <c r="AN54" i="1"/>
  <c r="BE54" i="1"/>
  <c r="BL54" i="1" s="1"/>
  <c r="BE22" i="1"/>
  <c r="BL22" i="1" s="1"/>
  <c r="CF22" i="1"/>
  <c r="BI24" i="1"/>
  <c r="CF25" i="1"/>
  <c r="BE26" i="1"/>
  <c r="BL26" i="1" s="1"/>
  <c r="BD27" i="1"/>
  <c r="BK29" i="1"/>
  <c r="CF29" i="1"/>
  <c r="BI30" i="1"/>
  <c r="AN31" i="1"/>
  <c r="BP31" i="1" s="1"/>
  <c r="AQ31" i="1"/>
  <c r="BS31" i="1" s="1"/>
  <c r="BE31" i="1"/>
  <c r="BL31" i="1" s="1"/>
  <c r="CG32" i="1"/>
  <c r="BK34" i="1"/>
  <c r="AQ37" i="1"/>
  <c r="BS37" i="1" s="1"/>
  <c r="AQ42" i="1"/>
  <c r="AQ44" i="1"/>
  <c r="BE44" i="1"/>
  <c r="BL44" i="1" s="1"/>
  <c r="BK45" i="1"/>
  <c r="AN46" i="1"/>
  <c r="AQ46" i="1"/>
  <c r="BE46" i="1"/>
  <c r="BL46" i="1" s="1"/>
  <c r="BK47" i="1"/>
  <c r="BF54" i="1"/>
  <c r="BM54" i="1" s="1"/>
  <c r="AN59" i="1"/>
  <c r="BE59" i="1"/>
  <c r="BL59" i="1" s="1"/>
  <c r="AN24" i="1"/>
  <c r="BP24" i="1" s="1"/>
  <c r="CD25" i="1"/>
  <c r="CK26" i="1"/>
  <c r="BG26" i="1"/>
  <c r="BI27" i="1"/>
  <c r="BE30" i="1"/>
  <c r="BL30" i="1" s="1"/>
  <c r="BK33" i="1"/>
  <c r="CD37" i="1"/>
  <c r="BI59" i="1"/>
  <c r="BE25" i="1"/>
  <c r="BL25" i="1" s="1"/>
  <c r="AN26" i="1"/>
  <c r="BP26" i="1" s="1"/>
  <c r="BK26" i="1"/>
  <c r="AQ28" i="1"/>
  <c r="BS28" i="1" s="1"/>
  <c r="AN29" i="1"/>
  <c r="BP29" i="1" s="1"/>
  <c r="CD29" i="1"/>
  <c r="AN35" i="1"/>
  <c r="BP35" i="1" s="1"/>
  <c r="CE37" i="1"/>
  <c r="AN53" i="1"/>
  <c r="BE53" i="1"/>
  <c r="BL53" i="1" s="1"/>
  <c r="AN60" i="1"/>
  <c r="BK22" i="1"/>
  <c r="CD23" i="1"/>
  <c r="AN27" i="1"/>
  <c r="BP27" i="1" s="1"/>
  <c r="AN28" i="1"/>
  <c r="BP28" i="1" s="1"/>
  <c r="BG30" i="1"/>
  <c r="BK32" i="1"/>
  <c r="CF32" i="1"/>
  <c r="CD34" i="1"/>
  <c r="BK36" i="1"/>
  <c r="AQ41" i="1"/>
  <c r="BD42" i="1"/>
  <c r="AN45" i="1"/>
  <c r="AQ45" i="1"/>
  <c r="AN47" i="1"/>
  <c r="BE47" i="1"/>
  <c r="BL47" i="1" s="1"/>
  <c r="BI53" i="1"/>
  <c r="BK59" i="1"/>
  <c r="BD60" i="1"/>
  <c r="CD22" i="1"/>
  <c r="CJ22" i="1"/>
  <c r="CH23" i="1"/>
  <c r="CE23" i="1"/>
  <c r="AQ24" i="1"/>
  <c r="BS24" i="1" s="1"/>
  <c r="BC24" i="1"/>
  <c r="CJ24" i="1"/>
  <c r="CF26" i="1"/>
  <c r="CC26" i="1"/>
  <c r="CF28" i="1"/>
  <c r="BU34" i="1"/>
  <c r="AQ34" i="1"/>
  <c r="BS34" i="1" s="1"/>
  <c r="BG34" i="1"/>
  <c r="BC34" i="1"/>
  <c r="BH34" i="1"/>
  <c r="BE34" i="1"/>
  <c r="BL34" i="1" s="1"/>
  <c r="BC42" i="1"/>
  <c r="BG42" i="1"/>
  <c r="BE42" i="1"/>
  <c r="BL42" i="1" s="1"/>
  <c r="CE22" i="1"/>
  <c r="CK24" i="1"/>
  <c r="CK28" i="1"/>
  <c r="CD28" i="1"/>
  <c r="AQ29" i="1"/>
  <c r="BS29" i="1" s="1"/>
  <c r="BU29" i="1"/>
  <c r="BC29" i="1"/>
  <c r="BH29" i="1"/>
  <c r="BG29" i="1"/>
  <c r="CD30" i="1"/>
  <c r="CI30" i="1"/>
  <c r="BK46" i="1"/>
  <c r="BI46" i="1"/>
  <c r="BF47" i="1"/>
  <c r="BM47" i="1" s="1"/>
  <c r="BJ47" i="1"/>
  <c r="BG47" i="1"/>
  <c r="BG22" i="1"/>
  <c r="BE23" i="1"/>
  <c r="BL23" i="1" s="1"/>
  <c r="CG23" i="1"/>
  <c r="BE24" i="1"/>
  <c r="BL24" i="1" s="1"/>
  <c r="BF24" i="1"/>
  <c r="BM24" i="1" s="1"/>
  <c r="BG25" i="1"/>
  <c r="BH25" i="1"/>
  <c r="CC25" i="1"/>
  <c r="CG25" i="1"/>
  <c r="CH25" i="1"/>
  <c r="AQ26" i="1"/>
  <c r="BS26" i="1" s="1"/>
  <c r="BC26" i="1"/>
  <c r="BH26" i="1"/>
  <c r="BU26" i="1"/>
  <c r="CG27" i="1"/>
  <c r="CG33" i="1"/>
  <c r="CC33" i="1"/>
  <c r="CH33" i="1"/>
  <c r="BD35" i="1"/>
  <c r="BK35" i="1"/>
  <c r="AF4" i="1"/>
  <c r="CG22" i="1"/>
  <c r="BU23" i="1"/>
  <c r="CI23" i="1"/>
  <c r="BG24" i="1"/>
  <c r="BI25" i="1"/>
  <c r="CD27" i="1"/>
  <c r="CI27" i="1"/>
  <c r="BW30" i="1"/>
  <c r="AQ30" i="1"/>
  <c r="BS30" i="1" s="1"/>
  <c r="BJ30" i="1"/>
  <c r="BC30" i="1"/>
  <c r="BF30" i="1"/>
  <c r="BM30" i="1" s="1"/>
  <c r="CK30" i="1"/>
  <c r="CC34" i="1"/>
  <c r="CH34" i="1"/>
  <c r="CE34" i="1"/>
  <c r="AQ36" i="1"/>
  <c r="BS36" i="1" s="1"/>
  <c r="BW36" i="1"/>
  <c r="BC36" i="1"/>
  <c r="BF36" i="1"/>
  <c r="BM36" i="1" s="1"/>
  <c r="BJ36" i="1"/>
  <c r="BI22" i="1"/>
  <c r="CH22" i="1"/>
  <c r="BG23" i="1"/>
  <c r="CG24" i="1"/>
  <c r="BF26" i="1"/>
  <c r="BM26" i="1" s="1"/>
  <c r="BJ26" i="1"/>
  <c r="CH26" i="1"/>
  <c r="CJ26" i="1"/>
  <c r="CJ27" i="1"/>
  <c r="BD31" i="1"/>
  <c r="BI31" i="1"/>
  <c r="BF59" i="1"/>
  <c r="BM59" i="1" s="1"/>
  <c r="BJ59" i="1"/>
  <c r="BG59" i="1"/>
  <c r="BH23" i="1"/>
  <c r="BK24" i="1"/>
  <c r="CD24" i="1"/>
  <c r="CH24" i="1"/>
  <c r="CI26" i="1"/>
  <c r="BW27" i="1"/>
  <c r="AQ27" i="1"/>
  <c r="BS27" i="1" s="1"/>
  <c r="BJ27" i="1"/>
  <c r="BC27" i="1"/>
  <c r="BF27" i="1"/>
  <c r="BM27" i="1" s="1"/>
  <c r="CK27" i="1"/>
  <c r="BE29" i="1"/>
  <c r="BL29" i="1" s="1"/>
  <c r="BH32" i="1"/>
  <c r="BI33" i="1"/>
  <c r="CE27" i="1"/>
  <c r="BH28" i="1"/>
  <c r="CG28" i="1"/>
  <c r="BJ29" i="1"/>
  <c r="CC29" i="1"/>
  <c r="CI29" i="1"/>
  <c r="CG30" i="1"/>
  <c r="CE30" i="1"/>
  <c r="BU31" i="1"/>
  <c r="AQ33" i="1"/>
  <c r="BC33" i="1"/>
  <c r="BJ33" i="1"/>
  <c r="CD33" i="1"/>
  <c r="CK33" i="1"/>
  <c r="BF35" i="1"/>
  <c r="BM35" i="1" s="1"/>
  <c r="CC35" i="1"/>
  <c r="BI36" i="1"/>
  <c r="AN41" i="1"/>
  <c r="BH41" i="1"/>
  <c r="AN42" i="1"/>
  <c r="BK54" i="1"/>
  <c r="BI54" i="1"/>
  <c r="BF55" i="1"/>
  <c r="BM55" i="1" s="1"/>
  <c r="BJ55" i="1"/>
  <c r="CE26" i="1"/>
  <c r="CC28" i="1"/>
  <c r="CE29" i="1"/>
  <c r="CH30" i="1"/>
  <c r="BJ31" i="1"/>
  <c r="BH31" i="1"/>
  <c r="CE31" i="1"/>
  <c r="BD32" i="1"/>
  <c r="BH33" i="1"/>
  <c r="BE33" i="1"/>
  <c r="BL33" i="1" s="1"/>
  <c r="BD34" i="1"/>
  <c r="CI34" i="1"/>
  <c r="CG35" i="1"/>
  <c r="BD37" i="1"/>
  <c r="BI37" i="1"/>
  <c r="CG37" i="1"/>
  <c r="BF41" i="1"/>
  <c r="BM41" i="1" s="1"/>
  <c r="BJ41" i="1"/>
  <c r="AQ53" i="1"/>
  <c r="BG55" i="1"/>
  <c r="BE28" i="1"/>
  <c r="BL28" i="1" s="1"/>
  <c r="BE32" i="1"/>
  <c r="BL32" i="1" s="1"/>
  <c r="BF33" i="1"/>
  <c r="BM33" i="1" s="1"/>
  <c r="CF34" i="1"/>
  <c r="CJ34" i="1"/>
  <c r="CH37" i="1"/>
  <c r="BF43" i="1"/>
  <c r="BM43" i="1" s="1"/>
  <c r="BJ43" i="1"/>
  <c r="BK48" i="1"/>
  <c r="BI48" i="1"/>
  <c r="CI31" i="1"/>
  <c r="CG31" i="1"/>
  <c r="CK32" i="1"/>
  <c r="CK34" i="1"/>
  <c r="BC35" i="1"/>
  <c r="BG35" i="1"/>
  <c r="BH35" i="1"/>
  <c r="BU35" i="1"/>
  <c r="CJ35" i="1"/>
  <c r="CH36" i="1"/>
  <c r="CG36" i="1"/>
  <c r="CK37" i="1"/>
  <c r="BK52" i="1"/>
  <c r="BI52" i="1"/>
  <c r="BF53" i="1"/>
  <c r="BM53" i="1" s="1"/>
  <c r="BJ53" i="1"/>
  <c r="AQ55" i="1"/>
  <c r="CH31" i="1"/>
  <c r="BF32" i="1"/>
  <c r="BM32" i="1" s="1"/>
  <c r="CC32" i="1"/>
  <c r="CK35" i="1"/>
  <c r="BE36" i="1"/>
  <c r="BL36" i="1" s="1"/>
  <c r="BG36" i="1"/>
  <c r="CI36" i="1"/>
  <c r="CF37" i="1"/>
  <c r="CJ37" i="1"/>
  <c r="BG41" i="1"/>
  <c r="BG43" i="1"/>
  <c r="AN44" i="1"/>
  <c r="BK44" i="1"/>
  <c r="BI44" i="1"/>
  <c r="BF45" i="1"/>
  <c r="BM45" i="1" s="1"/>
  <c r="BJ45" i="1"/>
  <c r="AQ47" i="1"/>
  <c r="AQ59" i="1"/>
  <c r="BH36" i="1"/>
  <c r="BC43" i="1"/>
  <c r="BC45" i="1"/>
  <c r="BC47" i="1"/>
  <c r="BC53" i="1"/>
  <c r="BC55" i="1"/>
  <c r="BC59" i="1"/>
  <c r="BF60" i="1"/>
  <c r="BM60" i="1" s="1"/>
  <c r="BE37" i="1"/>
  <c r="BL37" i="1" s="1"/>
  <c r="BD43" i="1"/>
  <c r="BG44" i="1"/>
  <c r="BD45" i="1"/>
  <c r="BG46" i="1"/>
  <c r="BD47" i="1"/>
  <c r="BG48" i="1"/>
  <c r="BG52" i="1"/>
  <c r="BD53" i="1"/>
  <c r="BG54" i="1"/>
  <c r="BD55" i="1"/>
  <c r="BD59" i="1"/>
  <c r="BG60" i="1"/>
  <c r="BH44" i="1"/>
  <c r="BH46" i="1"/>
  <c r="BH48" i="1"/>
  <c r="BH52" i="1"/>
  <c r="BH54" i="1"/>
  <c r="BH60" i="1"/>
  <c r="BC44" i="1"/>
  <c r="BC46" i="1"/>
  <c r="BC48" i="1"/>
  <c r="BC52" i="1"/>
  <c r="BC54" i="1"/>
  <c r="BC60" i="1"/>
  <c r="BI60" i="1"/>
  <c r="AL10" i="1" l="1"/>
  <c r="AM10" i="1" s="1"/>
  <c r="AF6" i="1"/>
  <c r="AF5" i="1"/>
  <c r="CM30" i="1"/>
  <c r="CM27" i="1"/>
  <c r="AR52" i="1"/>
  <c r="CL33" i="1"/>
  <c r="CL28" i="1"/>
  <c r="CM31" i="1"/>
  <c r="AR55" i="1"/>
  <c r="CM34" i="1"/>
  <c r="AR60" i="1"/>
  <c r="CL31" i="1"/>
  <c r="CM33" i="1"/>
  <c r="CL32" i="1"/>
  <c r="CM25" i="1"/>
  <c r="AR23" i="1"/>
  <c r="BT23" i="1" s="1"/>
  <c r="CM22" i="1"/>
  <c r="AR42" i="1"/>
  <c r="BP23" i="1"/>
  <c r="CM23" i="1" s="1"/>
  <c r="AR30" i="1"/>
  <c r="BT30" i="1" s="1"/>
  <c r="AR53" i="1"/>
  <c r="CM37" i="1"/>
  <c r="AR22" i="1"/>
  <c r="BT22" i="1" s="1"/>
  <c r="CL34" i="1"/>
  <c r="CL24" i="1"/>
  <c r="CM35" i="1"/>
  <c r="CM29" i="1"/>
  <c r="AR54" i="1"/>
  <c r="AR44" i="1"/>
  <c r="CL35" i="1"/>
  <c r="AR25" i="1"/>
  <c r="BT25" i="1" s="1"/>
  <c r="AR47" i="1"/>
  <c r="AR48" i="1"/>
  <c r="AR43" i="1"/>
  <c r="AR59" i="1"/>
  <c r="AR45" i="1"/>
  <c r="CL37" i="1"/>
  <c r="AR35" i="1"/>
  <c r="BT35" i="1" s="1"/>
  <c r="CL36" i="1"/>
  <c r="CL29" i="1"/>
  <c r="AR32" i="1"/>
  <c r="BT32" i="1" s="1"/>
  <c r="CM26" i="1"/>
  <c r="CL25" i="1"/>
  <c r="AR24" i="1"/>
  <c r="BT24" i="1" s="1"/>
  <c r="AR37" i="1"/>
  <c r="BT37" i="1" s="1"/>
  <c r="CL26" i="1"/>
  <c r="CL27" i="1"/>
  <c r="AR28" i="1"/>
  <c r="BT28" i="1" s="1"/>
  <c r="AR41" i="1"/>
  <c r="AR31" i="1"/>
  <c r="BT31" i="1" s="1"/>
  <c r="AR46" i="1"/>
  <c r="CM32" i="1"/>
  <c r="AR27" i="1"/>
  <c r="BT27" i="1" s="1"/>
  <c r="AR26" i="1"/>
  <c r="BT26" i="1" s="1"/>
  <c r="AR29" i="1"/>
  <c r="BT29" i="1" s="1"/>
  <c r="CM28" i="1"/>
  <c r="CM24" i="1"/>
  <c r="AR34" i="1"/>
  <c r="BT34" i="1" s="1"/>
  <c r="CL30" i="1"/>
  <c r="AR36" i="1"/>
  <c r="BT36" i="1" s="1"/>
  <c r="CM36" i="1"/>
  <c r="BS33" i="1"/>
  <c r="AR33" i="1"/>
  <c r="BT33" i="1" s="1"/>
  <c r="CL22" i="1"/>
  <c r="AF7" i="1" l="1"/>
  <c r="CL23" i="1"/>
</calcChain>
</file>

<file path=xl/sharedStrings.xml><?xml version="1.0" encoding="utf-8"?>
<sst xmlns="http://schemas.openxmlformats.org/spreadsheetml/2006/main" count="792" uniqueCount="192">
  <si>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</si>
  <si>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</si>
  <si>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</si>
  <si>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</si>
  <si>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</si>
  <si>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</si>
  <si>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</si>
  <si>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</si>
  <si>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</si>
  <si>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</si>
  <si>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</si>
  <si>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</si>
  <si>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</si>
  <si>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</si>
  <si>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</si>
  <si>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</si>
  <si>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</si>
  <si>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</si>
  <si>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</si>
  <si>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</si>
  <si>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</si>
  <si>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</si>
  <si>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</si>
  <si>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</si>
  <si>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</si>
  <si>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</si>
  <si>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</si>
  <si>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</si>
  <si>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</si>
  <si>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</si>
  <si>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</si>
  <si>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</si>
  <si>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</si>
  <si>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</si>
  <si>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</si>
  <si>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</si>
  <si>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</si>
  <si>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</si>
  <si>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</si>
  <si>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</si>
  <si>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</si>
  <si>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</si>
  <si>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</si>
  <si>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</si>
  <si>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</si>
  <si>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</si>
  <si>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</si>
  <si>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</si>
  <si>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</si>
  <si>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</si>
  <si>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</si>
  <si>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</si>
  <si>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</si>
  <si>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</si>
  <si>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</si>
  <si>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</si>
  <si>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</si>
  <si>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</si>
  <si>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</si>
  <si>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</si>
  <si>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</si>
  <si>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</si>
  <si>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</si>
  <si>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</si>
  <si>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</si>
  <si>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</si>
  <si>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</si>
  <si>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</si>
  <si>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</si>
  <si>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</si>
  <si>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</si>
  <si>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</si>
  <si>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</si>
  <si>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</si>
  <si>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</si>
  <si>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</si>
  <si>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</si>
  <si>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</si>
  <si>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</si>
  <si>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</si>
  <si>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</si>
  <si>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</si>
  <si>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</si>
  <si>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</si>
  <si>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</si>
  <si>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</si>
  <si>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</si>
  <si>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</si>
  <si>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</si>
  <si>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</si>
  <si>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</si>
  <si>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</si>
  <si>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</si>
  <si>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</si>
  <si>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</si>
  <si>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</si>
  <si>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</si>
  <si>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</si>
  <si>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</si>
  <si>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</si>
  <si>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</si>
  <si>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</si>
  <si>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</si>
  <si>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</si>
  <si>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</si>
  <si>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</si>
  <si>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</si>
  <si>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</si>
  <si>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</si>
  <si>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</si>
  <si>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</si>
  <si>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</si>
  <si>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</si>
  <si>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</si>
  <si>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</si>
  <si>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</si>
  <si>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</si>
  <si>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</si>
  <si>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</si>
  <si>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</si>
  <si>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</si>
  <si>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</si>
  <si>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</si>
  <si>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</si>
  <si>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</si>
  <si>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</si>
  <si>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</si>
  <si>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</si>
  <si>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</si>
  <si>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</si>
  <si>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</si>
  <si>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</si>
  <si>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</si>
  <si>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</si>
  <si>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</si>
  <si>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</si>
  <si>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</si>
  <si>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</si>
  <si>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</si>
  <si>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</si>
  <si>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</si>
  <si>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</si>
  <si>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</si>
  <si>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</si>
  <si>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</si>
  <si>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</si>
  <si>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</si>
  <si>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</si>
  <si>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</si>
  <si>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</si>
  <si>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</si>
  <si>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</si>
  <si>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</si>
  <si>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</si>
  <si>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</si>
  <si>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</si>
  <si>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</si>
  <si>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</si>
  <si>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</si>
  <si>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</si>
  <si>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</si>
  <si>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</si>
  <si>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</si>
  <si>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</si>
  <si>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</si>
  <si>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</si>
  <si>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</si>
  <si>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</si>
  <si>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</si>
  <si>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</si>
  <si>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</si>
  <si>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</si>
  <si>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</si>
  <si>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</si>
  <si>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</si>
  <si>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</si>
  <si>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</si>
  <si>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</si>
  <si>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</si>
  <si>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</si>
  <si>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</si>
  <si>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</si>
  <si>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</si>
  <si>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</si>
  <si>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</si>
  <si>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</si>
  <si>
    <t>Andrei Svechnikov hattrick</t>
  </si>
  <si>
    <t>Vegas scores with 0.4 seconds left in the 3rd period to win. Skinner left his net too agressively and Draistl accidently tipped it in.</t>
  </si>
  <si>
    <t>Brad Marchand scores Overtime winner</t>
  </si>
  <si>
    <t>Edmonton makes it 5 straight comeback-win games in a row, Leon Draisitle Overtime goal</t>
  </si>
  <si>
    <t>GameOver</t>
  </si>
  <si>
    <t>Mark Scheifele's father passed away the night before. There was only 1 penalty the whole game, in the last minute of regulation. Scheifele had to haul down Sam Steel or risk a breakaway. Dallas would score on this powerplay in 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</si>
</sst>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0" fontId="0" fillId="0" borderId="7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20" fontId="0" fillId="2" borderId="8" xfId="0" applyNumberFormat="1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1144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O21:CM37" totalsRowShown="0">
  <autoFilter ref="BO21:CM37" xr:uid="{F13CA4EF-A189-4A56-BEED-A829B529A5E3}"/>
  <sortState xmlns:xlrd2="http://schemas.microsoft.com/office/spreadsheetml/2017/richdata2" ref="BO22:CM37">
    <sortCondition ref="CL21:CL37"/>
  </sortState>
  <tableColumns count="25">
    <tableColumn id="1" xr3:uid="{35E4500A-DA09-4BF2-A9DD-981973613A2E}" name="Team">
      <calculatedColumnFormula>AI22</calculatedColumnFormula>
    </tableColumn>
    <tableColumn id="2" xr3:uid="{A33C8BB1-51F1-4EE0-BAF3-79A0072A877D}" name="GP TOT" dataDxfId="1143">
      <calculatedColumnFormula>AN22</calculatedColumnFormula>
    </tableColumn>
    <tableColumn id="3" xr3:uid="{B7BD47C3-C6CD-433B-8763-2E7BF28F91A9}" name="GP H" dataDxfId="1142">
      <calculatedColumnFormula>AO22</calculatedColumnFormula>
    </tableColumn>
    <tableColumn id="4" xr3:uid="{A7C2CDB8-1006-4E42-85C9-739B917E0E3B}" name="GP A" dataDxfId="1141">
      <calculatedColumnFormula>AP22</calculatedColumnFormula>
    </tableColumn>
    <tableColumn id="5" xr3:uid="{FBF9C9A1-A231-4AC5-98EC-8575F964E9E7}" name="W TOT" dataDxfId="1140">
      <calculatedColumnFormula>AQ22</calculatedColumnFormula>
    </tableColumn>
    <tableColumn id="6" xr3:uid="{4F1AF376-3B42-4A7B-88AE-2AEB54C684FD}" name="L TOT" dataDxfId="1139">
      <calculatedColumnFormula>AR22</calculatedColumnFormula>
    </tableColumn>
    <tableColumn id="7" xr3:uid="{CD4CF37C-B565-4072-A8DF-97ABD75AC2BE}" name="W H" dataDxfId="1138">
      <calculatedColumnFormula>AS22</calculatedColumnFormula>
    </tableColumn>
    <tableColumn id="8" xr3:uid="{1F359623-5047-4AA5-8DFE-2A1235BD0244}" name="L H" dataDxfId="1137">
      <calculatedColumnFormula>AT22</calculatedColumnFormula>
    </tableColumn>
    <tableColumn id="9" xr3:uid="{F8112AD4-AB28-4E89-97C1-D0AD9007C7A5}" name="W A" dataDxfId="1136">
      <calculatedColumnFormula>AU22</calculatedColumnFormula>
    </tableColumn>
    <tableColumn id="10" xr3:uid="{E0BC1C3D-B833-4A33-A2F7-C67BE06DEDA1}" name="L A" dataDxfId="1135">
      <calculatedColumnFormula>AV22</calculatedColumnFormula>
    </tableColumn>
    <tableColumn id="11" xr3:uid="{B9A986DF-FE9E-415D-924B-8EB61CBE5CC3}" name="GF H" dataDxfId="1134">
      <calculatedColumnFormula>SUMIFS($T$2:$T$106,$M$2:$M$106,AI22,$E$2:$E$106,1)+SUMIFS($T$2:$T$106,$M$2:$M$106,AI22,$E$2:$E$106,2)+SUMIFS($T$2:$T$106,$M$2:$M$106,AI22,$E$2:$E$106,3)+SUMIFS($T$2:$T$106,$M$2:$M$106,AI22,$E$2:$E$106,4)</calculatedColumnFormula>
    </tableColumn>
    <tableColumn id="12" xr3:uid="{83BAED9D-BBE1-4C76-BBCA-313CCD921E11}" name="GF A" dataDxfId="1133">
      <calculatedColumnFormula>SUMIFS($S$2:$S$106,$L$2:$L$106,AI22,$E$2:$E$106,1) + SUMIFS($S$2:$S$106,$L$2:$L$106,AI22,$E$2:$E$106,2)+SUMIFS($S$2:$S$106,$L$2:$L$106,AI22,$E$2:$E$106,3)+SUMIFS($S$2:$S$106,$L$2:$L$106,AI22,$E$2:$E$106,4)</calculatedColumnFormula>
    </tableColumn>
    <tableColumn id="13" xr3:uid="{9D239E38-642E-49BB-AFCC-7F4B50408CD9}" name="GA H" dataDxfId="1132">
      <calculatedColumnFormula>SUMIFS($S$2:$S$106,$M$2:$M$106,AI22,$E$2:$E$106,1)+SUMIFS($S$2:$S$106,$M$2:$M$106,AI22,$E$2:$E$106,2)+SUMIFS($S$2:$S$106,$M$2:$M$106,AI22,$E$2:$E$106,3)+SUMIFS($S$2:$S$106,$M$2:$M$106,AI22,$E$2:$E$106,4)</calculatedColumnFormula>
    </tableColumn>
    <tableColumn id="14" xr3:uid="{C28D4692-8893-4399-B12F-0EFEC4ACE55F}" name="GA A" dataDxfId="1131">
      <calculatedColumnFormula>SUMIFS($T$2:$T$106,$L$2:$L$106,AI22,$E$2:$E$106,1)+(SUMIFS($T$2:$T$106,$L$2:$L$106,AI22,$E$2:$E$106,2)+SUMIFS($T$2:$T$106,$L$2:$L$106,AI22,$E$2:$E$106,3)+SUMIFS($T$2:$T$106,$L$2:$L$106,AI22,$E$2:$E$106,4))</calculatedColumnFormula>
    </tableColumn>
    <tableColumn id="15" xr3:uid="{EFE9EFE5-C5A6-4D37-BAFD-4A00F7B02584}" name="DIFF H" dataDxfId="1130">
      <calculatedColumnFormula>BY22-CA22</calculatedColumnFormula>
    </tableColumn>
    <tableColumn id="16" xr3:uid="{B9AF8DC9-F982-4D02-B43F-486449573036}" name="DIFF A" dataDxfId="1129">
      <calculatedColumnFormula>BZ22-CB22</calculatedColumnFormula>
    </tableColumn>
    <tableColumn id="17" xr3:uid="{E94B86FE-AA74-466B-A7F6-2C43B9EEA68A}" name="GF T" dataDxfId="1128">
      <calculatedColumnFormula>BY22+BZ22</calculatedColumnFormula>
    </tableColumn>
    <tableColumn id="18" xr3:uid="{437A09FB-7E7B-457E-AD72-B615E2FEC992}" name="GA T" dataDxfId="1127">
      <calculatedColumnFormula>CA22+CB22</calculatedColumnFormula>
    </tableColumn>
    <tableColumn id="19" xr3:uid="{D83A9D62-4017-4FF7-BA18-93B627CB0BEF}" name="DIFF T" dataDxfId="1126">
      <calculatedColumnFormula>(BY22+BZ22)-(CA22+CB22)</calculatedColumnFormula>
    </tableColumn>
    <tableColumn id="20" xr3:uid="{139C299F-4896-455D-A9B3-7CA4FF9ECE1D}" name="GFPG H" dataDxfId="1125">
      <calculatedColumnFormula>BY22/BQ22</calculatedColumnFormula>
    </tableColumn>
    <tableColumn id="21" xr3:uid="{5ED7F4F1-4524-4204-90BC-07DFE35665ED}" name="GFPG A" dataDxfId="1124">
      <calculatedColumnFormula>BZ22/BR22</calculatedColumnFormula>
    </tableColumn>
    <tableColumn id="22" xr3:uid="{3BAC0D7E-D609-46FC-BB96-6327BEC9045F}" name="GAPG H" dataDxfId="1123">
      <calculatedColumnFormula>CA22/BQ22</calculatedColumnFormula>
    </tableColumn>
    <tableColumn id="23" xr3:uid="{894AF6A4-2FD4-468F-8740-6E39104F12C5}" name="GAPG A" dataDxfId="1122">
      <calculatedColumnFormula>CB22/BR22</calculatedColumnFormula>
    </tableColumn>
    <tableColumn id="24" xr3:uid="{CFA1DE8E-0094-499E-B287-EEFFFC39239B}" name="GFPG " dataDxfId="1121">
      <calculatedColumnFormula>CE22/BP22</calculatedColumnFormula>
    </tableColumn>
    <tableColumn id="25" xr3:uid="{5723B53A-51E1-40DB-A91D-49D133C87D25}" name="GAPG " dataDxfId="1120">
      <calculatedColumnFormula>CF22/BP22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AA87" totalsRowShown="0" headerRowDxfId="1119" headerRowBorderDxfId="1118">
  <autoFilter ref="A1:AA87" xr:uid="{CAF60155-77BE-48E5-AA58-5D8F46940651}"/>
  <tableColumns count="27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1117"/>
    <tableColumn id="3" xr3:uid="{6E19CA59-B6A3-4131-B285-CE1F7BAF3D31}" name="TIME" dataDxfId="1116"/>
    <tableColumn id="4" xr3:uid="{02F4D888-3BD5-4016-BA9A-EC8A0CBEA44E}" name="CONF" dataDxfId="1115"/>
    <tableColumn id="5" xr3:uid="{DEBF2CDE-9CD3-427B-90BB-33C4A230FDB2}" name="ROUNDNUM" dataDxfId="1114"/>
    <tableColumn id="6" xr3:uid="{0B2FA3E5-A739-4507-920E-FD6BD73D06FC}" name="SERIESCODE" dataDxfId="1113"/>
    <tableColumn id="7" xr3:uid="{E0FB355A-FF65-48EA-9A64-1208BDA18DEA}" name="GAMENUM" dataDxfId="1112"/>
    <tableColumn id="8" xr3:uid="{48075340-6AD4-4735-8D81-DCE8BDEA7894}" name="TOPSEED" dataDxfId="1111"/>
    <tableColumn id="9" xr3:uid="{47D97FCE-3C11-4B03-A932-BB3CCC5294A3}" name="LOWSEED" dataDxfId="1110"/>
    <tableColumn id="10" xr3:uid="{2657E2A1-FA3E-4247-AB77-0882735B5D98}" name="TOPSEEDWINS" dataDxfId="1109"/>
    <tableColumn id="11" xr3:uid="{F857D9CD-319A-4A1F-8A87-5B89AB0E3AE4}" name="LOWSEEDWINS" dataDxfId="1108"/>
    <tableColumn id="12" xr3:uid="{F49B8205-50A8-4D22-BDFA-A8C59906257D}" name="AWAYTEAM" dataDxfId="1107"/>
    <tableColumn id="13" xr3:uid="{10A989E8-E464-444A-B995-FE5CD8D50A3E}" name="HOMETEAM" dataDxfId="1106"/>
    <tableColumn id="14" xr3:uid="{BEBB472F-C00C-43D1-BA57-177EECF3D1A4}" name="MYCHOICE" dataDxfId="1105">
      <calculatedColumnFormula>IF(OR(ISBLANK(O2), ISBLANK($P2)), "", IF($O2&gt;$P2, $L2,$M2))</calculatedColumnFormula>
    </tableColumn>
    <tableColumn id="15" xr3:uid="{3265132F-9519-4D83-9071-5A806C9B66A7}" name="PAWAYSCORE" dataDxfId="1104"/>
    <tableColumn id="16" xr3:uid="{61D192BF-2F44-45CA-B41E-2E154B58B73C}" name="PHOMESCORE" dataDxfId="1103"/>
    <tableColumn id="17" xr3:uid="{4FBCD938-E47F-4A71-B757-19409794237B}" name="PResult" dataDxfId="1102"/>
    <tableColumn id="18" xr3:uid="{910345CE-2F3B-453D-B129-551EEF8A2ED1}" name="LOCKEDIN" dataDxfId="1101"/>
    <tableColumn id="19" xr3:uid="{B5B3650D-B08F-4959-92AE-19041FF77E90}" name="AAWAYSCORE" dataDxfId="1100"/>
    <tableColumn id="20" xr3:uid="{335FAADC-EF48-4918-8FC4-59E64D4FF575}" name="AHOMESCORE" dataDxfId="1099"/>
    <tableColumn id="21" xr3:uid="{D0C1DED2-3AB8-4A82-B413-410B2E943C31}" name="OTROUNDNUM" dataDxfId="1098"/>
    <tableColumn id="22" xr3:uid="{13F2CA6A-0805-4608-99D8-D82B730F1411}" name="CORRECT" dataDxfId="1097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1096">
      <calculatedColumnFormula>IF(OR(ISBLANK($S2), ISBLANK($T2), ISBLANK($U2)), "", IF(S2&gt;T2,L2,M2))</calculatedColumnFormula>
    </tableColumn>
    <tableColumn id="26" xr3:uid="{5D5BFFE0-4374-4A91-BEA2-4CDF401FCD34}" name="Column2" dataDxfId="1095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1094">
      <calculatedColumnFormula>IF(ISBLANK(Table2[[#This Row],[OTROUNDNUM]]), "", Table2[[#This Row],[PHOMESCORE]]-Table2[[#This Row],[AHOMESCORE]])</calculatedColumnFormula>
    </tableColumn>
    <tableColumn id="27" xr3:uid="{41738826-E2E1-4FB3-9F83-D387B1662DD1}" name="GameOver" dataDxfId="1093">
      <calculatedColumnFormula>IF(ISBLANK(Table2[[#This Row],[GAMENUM]]), " ", IF((Table2[[#This Row],[TOPSEEDWINS]]+Table2[[#This Row],[LOWSEEDWINS]]) &lt;&gt; Table2[[#This Row],[GAMENUM]], 0, 1))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M95"/>
  <sheetViews>
    <sheetView tabSelected="1" topLeftCell="A46" zoomScaleNormal="100" workbookViewId="0">
      <selection activeCell="S78" sqref="S78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2.7109375" style="5" customWidth="1"/>
    <col min="27" max="27" width="31" customWidth="1"/>
    <col min="28" max="28" width="17.5703125" customWidth="1"/>
    <col min="29" max="29" width="22" bestFit="1" customWidth="1"/>
    <col min="32" max="32" width="12" bestFit="1" customWidth="1"/>
    <col min="34" max="34" width="11.140625" style="6" bestFit="1" customWidth="1"/>
    <col min="35" max="35" width="8.7109375" bestFit="1" customWidth="1"/>
    <col min="36" max="36" width="9" bestFit="1" customWidth="1"/>
    <col min="37" max="37" width="11.42578125" bestFit="1" customWidth="1"/>
    <col min="38" max="38" width="13.7109375" bestFit="1" customWidth="1"/>
    <col min="39" max="39" width="12" bestFit="1" customWidth="1"/>
    <col min="40" max="40" width="13.7109375" bestFit="1" customWidth="1"/>
    <col min="41" max="41" width="14" bestFit="1" customWidth="1"/>
    <col min="42" max="42" width="11.140625" bestFit="1" customWidth="1"/>
    <col min="43" max="44" width="10.7109375" bestFit="1" customWidth="1"/>
    <col min="45" max="45" width="10.28515625" bestFit="1" customWidth="1"/>
    <col min="46" max="46" width="8.7109375" bestFit="1" customWidth="1"/>
    <col min="47" max="47" width="4.5703125" bestFit="1" customWidth="1"/>
    <col min="48" max="48" width="3.5703125" bestFit="1" customWidth="1"/>
    <col min="49" max="50" width="7.7109375" bestFit="1" customWidth="1"/>
    <col min="51" max="52" width="7.5703125" bestFit="1" customWidth="1"/>
    <col min="53" max="54" width="7.85546875" bestFit="1" customWidth="1"/>
    <col min="57" max="57" width="7.28515625" bestFit="1" customWidth="1"/>
    <col min="58" max="58" width="7.5703125" bestFit="1" customWidth="1"/>
    <col min="59" max="59" width="8.85546875" bestFit="1" customWidth="1"/>
    <col min="60" max="65" width="12" bestFit="1" customWidth="1"/>
    <col min="67" max="67" width="11" customWidth="1"/>
    <col min="68" max="68" width="9.5703125" customWidth="1"/>
    <col min="69" max="69" width="7.42578125" bestFit="1" customWidth="1"/>
    <col min="70" max="70" width="8.7109375" bestFit="1" customWidth="1"/>
    <col min="86" max="87" width="9.85546875" customWidth="1"/>
    <col min="88" max="89" width="10.140625" customWidth="1"/>
  </cols>
  <sheetData>
    <row r="1" spans="1:46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190</v>
      </c>
      <c r="AA1" s="30" t="s">
        <v>168</v>
      </c>
      <c r="AB1" s="33"/>
      <c r="AH1" s="35"/>
    </row>
    <row r="2" spans="1:46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Z2" s="5">
        <f>IF(ISBLANK(Table2[[#This Row],[GAMENUM]]), " ", IF((Table2[[#This Row],[TOPSEEDWINS]]+Table2[[#This Row],[LOWSEEDWINS]]) &lt;&gt; Table2[[#This Row],[GAMENUM]], 0, 1))</f>
        <v>1</v>
      </c>
      <c r="AD2" s="5"/>
      <c r="AE2" s="8"/>
      <c r="AF2" s="9"/>
      <c r="AG2" s="8"/>
      <c r="AH2" s="10"/>
      <c r="AI2" s="11" t="s">
        <v>19</v>
      </c>
      <c r="AJ2" s="11" t="s">
        <v>20</v>
      </c>
      <c r="AK2" s="11" t="s">
        <v>21</v>
      </c>
      <c r="AL2" s="11" t="s">
        <v>22</v>
      </c>
      <c r="AM2" s="11" t="s">
        <v>23</v>
      </c>
      <c r="AN2" s="11" t="s">
        <v>24</v>
      </c>
      <c r="AO2" s="11" t="s">
        <v>25</v>
      </c>
      <c r="AP2" s="11" t="s">
        <v>26</v>
      </c>
      <c r="AQ2" s="11" t="s">
        <v>27</v>
      </c>
      <c r="AR2" s="11" t="s">
        <v>28</v>
      </c>
      <c r="AS2" s="11" t="s">
        <v>29</v>
      </c>
      <c r="AT2" s="11" t="s">
        <v>30</v>
      </c>
    </row>
    <row r="3" spans="1:46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2">
        <f>IF(ISBLANK(Table2[[#This Row],[GAMENUM]]), " ", IF((Table2[[#This Row],[TOPSEEDWINS]]+Table2[[#This Row],[LOWSEEDWINS]]) &lt;&gt; Table2[[#This Row],[GAMENUM]], 0, 1))</f>
        <v>1</v>
      </c>
      <c r="AA3" s="1"/>
      <c r="AC3" t="s">
        <v>33</v>
      </c>
      <c r="AD3" s="5"/>
      <c r="AE3" s="8"/>
      <c r="AF3" s="13">
        <f>8*7</f>
        <v>56</v>
      </c>
      <c r="AG3" s="8"/>
      <c r="AH3" s="14" t="s">
        <v>34</v>
      </c>
      <c r="AI3" s="15" t="str">
        <f t="array" ref="AI3">INDEX(H:H, MATCH(2, 1/(F:F=AH3)))</f>
        <v>TOR</v>
      </c>
      <c r="AJ3" s="15" t="str">
        <f t="array" ref="AJ3">INDEX(I:I, MATCH(2, 1/(F:F=AH3)))</f>
        <v>OTT</v>
      </c>
      <c r="AK3">
        <f t="array" ref="AK3">INDEX(G:G, MATCH(2, 1/(F:F=AH3)))</f>
        <v>6</v>
      </c>
      <c r="AL3">
        <f t="shared" ref="AL3:AL17" si="3">SUMIFS($V$2:$V$106,$F$2:$F$106,AH3)</f>
        <v>3</v>
      </c>
      <c r="AM3">
        <f t="shared" ref="AM3:AM17" si="4">AL3/AK3</f>
        <v>0.5</v>
      </c>
      <c r="AN3">
        <f>SUMIFS($T$2:$T$106,$M$2:$M$106,AI3,$E$2:$E$106,1) + SUMIFS($S$2:$S$106,$L$2:$L$106,AI3,$E$2:$E$106,1)</f>
        <v>19</v>
      </c>
      <c r="AO3">
        <f t="shared" ref="AO3:AO10" si="5">SUMIFS($T$2:$T$105,$M$2:$M$105,AJ3,$E$2:$E$105,1) + SUMIFS($S$2:$S$105,$L$2:$L$105,AJ3,$E$2:$E$105,1)</f>
        <v>16</v>
      </c>
      <c r="AP3">
        <f>SUMIFS(T2:T85,F2:F85,AH3)</f>
        <v>17</v>
      </c>
    </row>
    <row r="4" spans="1:46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Z4" s="5">
        <f>IF(ISBLANK(Table2[[#This Row],[GAMENUM]]), " ", IF((Table2[[#This Row],[TOPSEEDWINS]]+Table2[[#This Row],[LOWSEEDWINS]]) &lt;&gt; Table2[[#This Row],[GAMENUM]], 0, 1))</f>
        <v>1</v>
      </c>
      <c r="AC4" t="s">
        <v>37</v>
      </c>
      <c r="AD4" s="5"/>
      <c r="AE4" s="8"/>
      <c r="AF4" s="13">
        <f>MAX(SUM(AK3:AK10), 32)</f>
        <v>47</v>
      </c>
      <c r="AG4" s="8"/>
      <c r="AH4" s="14" t="s">
        <v>31</v>
      </c>
      <c r="AI4" s="15" t="str">
        <f t="array" ref="AI4">INDEX(H:H, MATCH(2, 1/(F:F=AH4)))</f>
        <v>TBL</v>
      </c>
      <c r="AJ4" s="15" t="str">
        <f t="array" ref="AJ4">INDEX(I:I, MATCH(2, 1/(F:F=AH4)))</f>
        <v>FLA</v>
      </c>
      <c r="AK4">
        <f t="array" ref="AK4">INDEX(G:G, MATCH(2, 1/(F:F=AH4)))</f>
        <v>5</v>
      </c>
      <c r="AL4">
        <f t="shared" si="3"/>
        <v>4</v>
      </c>
      <c r="AM4">
        <f t="shared" si="4"/>
        <v>0.8</v>
      </c>
      <c r="AN4">
        <f t="shared" ref="AN4:AN10" si="6">SUMIFS($T$2:$T$105,$M$2:$M$105,AI4,$E$2:$E$105,1) + SUMIFS($S$2:$S$105,$L$2:$L$105,AI4,$E$2:$E$105,1)</f>
        <v>12</v>
      </c>
      <c r="AO4">
        <f t="shared" si="5"/>
        <v>19</v>
      </c>
    </row>
    <row r="5" spans="1:46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Z5" s="5">
        <f>IF(ISBLANK(Table2[[#This Row],[GAMENUM]]), " ", IF((Table2[[#This Row],[TOPSEEDWINS]]+Table2[[#This Row],[LOWSEEDWINS]]) &lt;&gt; Table2[[#This Row],[GAMENUM]], 0, 1))</f>
        <v>1</v>
      </c>
      <c r="AC5" t="s">
        <v>40</v>
      </c>
      <c r="AD5" s="5"/>
      <c r="AE5" s="8"/>
      <c r="AF5" s="13">
        <f>COUNT(Table2[CORRECT])</f>
        <v>76</v>
      </c>
      <c r="AG5" s="8"/>
      <c r="AH5" s="14" t="s">
        <v>17</v>
      </c>
      <c r="AI5" s="15" t="str">
        <f t="array" ref="AI5">INDEX(H:H, MATCH(2, 1/(F:F=AH5)))</f>
        <v>CAR</v>
      </c>
      <c r="AJ5" s="15" t="str">
        <f t="array" ref="AJ5">INDEX(I:I, MATCH(2, 1/(F:F=AH5)))</f>
        <v>NJD</v>
      </c>
      <c r="AK5">
        <f t="array" ref="AK5">INDEX(G:G, MATCH(2, 1/(F:F=AH5)))</f>
        <v>5</v>
      </c>
      <c r="AL5">
        <f t="shared" si="3"/>
        <v>2</v>
      </c>
      <c r="AM5">
        <f t="shared" si="4"/>
        <v>0.4</v>
      </c>
      <c r="AN5">
        <f t="shared" si="6"/>
        <v>18</v>
      </c>
      <c r="AO5">
        <f t="shared" si="5"/>
        <v>12</v>
      </c>
    </row>
    <row r="6" spans="1:46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2">
        <f>IF(ISBLANK(Table2[[#This Row],[GAMENUM]]), " ", IF((Table2[[#This Row],[TOPSEEDWINS]]+Table2[[#This Row],[LOWSEEDWINS]]) &lt;&gt; Table2[[#This Row],[GAMENUM]], 0, 1))</f>
        <v>1</v>
      </c>
      <c r="AA6" s="1"/>
      <c r="AC6" t="s">
        <v>45</v>
      </c>
      <c r="AD6" s="5"/>
      <c r="AE6" s="8"/>
      <c r="AF6" s="13">
        <f>SUM(Table2[CORRECT])</f>
        <v>36</v>
      </c>
      <c r="AG6" s="8"/>
      <c r="AH6" s="14" t="s">
        <v>38</v>
      </c>
      <c r="AI6" s="15" t="str">
        <f t="array" ref="AI6">INDEX(H:H, MATCH(2, 1/(F:F=AH6)))</f>
        <v>WSH</v>
      </c>
      <c r="AJ6" s="15" t="str">
        <f t="array" ref="AJ6">INDEX(I:I, MATCH(2, 1/(F:F=AH6)))</f>
        <v>MTL</v>
      </c>
      <c r="AK6">
        <f t="array" ref="AK6">INDEX(G:G, MATCH(2, 1/(F:F=AH6)))</f>
        <v>5</v>
      </c>
      <c r="AL6">
        <f t="shared" si="3"/>
        <v>1</v>
      </c>
      <c r="AM6">
        <f t="shared" si="4"/>
        <v>0.2</v>
      </c>
      <c r="AN6">
        <f t="shared" si="6"/>
        <v>18</v>
      </c>
      <c r="AO6">
        <f t="shared" si="5"/>
        <v>12</v>
      </c>
    </row>
    <row r="7" spans="1:46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Z7" s="5">
        <f>IF(ISBLANK(Table2[[#This Row],[GAMENUM]]), " ", IF((Table2[[#This Row],[TOPSEEDWINS]]+Table2[[#This Row],[LOWSEEDWINS]]) &lt;&gt; Table2[[#This Row],[GAMENUM]], 0, 1))</f>
        <v>1</v>
      </c>
      <c r="AC7" t="s">
        <v>47</v>
      </c>
      <c r="AD7" s="5"/>
      <c r="AE7" s="8"/>
      <c r="AF7" s="13">
        <f>AF6/AF5</f>
        <v>0.47368421052631576</v>
      </c>
      <c r="AG7" s="8"/>
      <c r="AH7" s="14" t="s">
        <v>46</v>
      </c>
      <c r="AI7" s="15" t="str">
        <f t="array" ref="AI7">INDEX(H:H, MATCH(2, 1/(F:F=AH7)))</f>
        <v>VGK</v>
      </c>
      <c r="AJ7" s="15" t="str">
        <f t="array" ref="AJ7">INDEX(I:I, MATCH(2, 1/(F:F=AH7)))</f>
        <v>MIN</v>
      </c>
      <c r="AK7">
        <f t="array" ref="AK7">INDEX(G:G, MATCH(2, 1/(F:F=AH7)))</f>
        <v>6</v>
      </c>
      <c r="AL7">
        <f t="shared" si="3"/>
        <v>5</v>
      </c>
      <c r="AM7">
        <f t="shared" si="4"/>
        <v>0.83333333333333337</v>
      </c>
      <c r="AN7">
        <f t="shared" si="6"/>
        <v>18</v>
      </c>
      <c r="AO7">
        <f t="shared" si="5"/>
        <v>19</v>
      </c>
    </row>
    <row r="8" spans="1:46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Z8" s="5">
        <f>IF(ISBLANK(Table2[[#This Row],[GAMENUM]]), " ", IF((Table2[[#This Row],[TOPSEEDWINS]]+Table2[[#This Row],[LOWSEEDWINS]]) &lt;&gt; Table2[[#This Row],[GAMENUM]], 0, 1))</f>
        <v>1</v>
      </c>
      <c r="AD8" s="5"/>
      <c r="AE8" s="8"/>
      <c r="AF8" s="9"/>
      <c r="AG8" s="8"/>
      <c r="AH8" s="14" t="s">
        <v>48</v>
      </c>
      <c r="AI8" s="15" t="str">
        <f t="array" ref="AI8">INDEX(H:H, MATCH(2, 1/(F:F=AH8)))</f>
        <v>LAK</v>
      </c>
      <c r="AJ8" s="15" t="str">
        <f t="array" ref="AJ8">INDEX(I:I, MATCH(2, 1/(F:F=AH8)))</f>
        <v>EDM</v>
      </c>
      <c r="AK8">
        <f t="array" ref="AK8">INDEX(G:G, MATCH(2, 1/(F:F=AH8)))</f>
        <v>6</v>
      </c>
      <c r="AL8">
        <f t="shared" si="3"/>
        <v>3</v>
      </c>
      <c r="AM8">
        <f t="shared" si="4"/>
        <v>0.5</v>
      </c>
      <c r="AN8">
        <f t="shared" si="6"/>
        <v>24</v>
      </c>
      <c r="AO8">
        <f t="shared" si="5"/>
        <v>27</v>
      </c>
    </row>
    <row r="9" spans="1:46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Z9" s="5">
        <f>IF(ISBLANK(Table2[[#This Row],[GAMENUM]]), " ", IF((Table2[[#This Row],[TOPSEEDWINS]]+Table2[[#This Row],[LOWSEEDWINS]]) &lt;&gt; Table2[[#This Row],[GAMENUM]], 0, 1))</f>
        <v>1</v>
      </c>
      <c r="AD9" s="5"/>
      <c r="AE9" s="8"/>
      <c r="AF9" s="9"/>
      <c r="AG9" s="8"/>
      <c r="AH9" s="14" t="s">
        <v>42</v>
      </c>
      <c r="AI9" s="15" t="str">
        <f t="array" ref="AI9">INDEX(H:H, MATCH(2, 1/(F:F=AH9)))</f>
        <v>DAL</v>
      </c>
      <c r="AJ9" s="15" t="str">
        <f t="array" ref="AJ9">INDEX(I:I, MATCH(2, 1/(F:F=AH9)))</f>
        <v>COL</v>
      </c>
      <c r="AK9">
        <f t="array" ref="AK9">INDEX(G:G, MATCH(2, 1/(F:F=AH9)))</f>
        <v>7</v>
      </c>
      <c r="AL9">
        <f t="shared" si="3"/>
        <v>4</v>
      </c>
      <c r="AM9">
        <f t="shared" si="4"/>
        <v>0.5714285714285714</v>
      </c>
      <c r="AN9">
        <f t="shared" si="6"/>
        <v>21</v>
      </c>
      <c r="AO9">
        <f t="shared" si="5"/>
        <v>24</v>
      </c>
    </row>
    <row r="10" spans="1:46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2">
        <f>IF(ISBLANK(Table2[[#This Row],[GAMENUM]]), " ", IF((Table2[[#This Row],[TOPSEEDWINS]]+Table2[[#This Row],[LOWSEEDWINS]]) &lt;&gt; Table2[[#This Row],[GAMENUM]], 0, 1))</f>
        <v>1</v>
      </c>
      <c r="AA10" s="1" t="s">
        <v>169</v>
      </c>
      <c r="AD10" s="5"/>
      <c r="AE10" s="8"/>
      <c r="AF10" s="9"/>
      <c r="AG10" s="8"/>
      <c r="AH10" s="10" t="s">
        <v>49</v>
      </c>
      <c r="AI10" s="11" t="str">
        <f t="array" ref="AI10">INDEX(H:H, MATCH(2, 1/(F:F=AH10)))</f>
        <v>WPG</v>
      </c>
      <c r="AJ10" s="11" t="str">
        <f t="array" ref="AJ10">INDEX(I:I, MATCH(2, 1/(F:F=AH10)))</f>
        <v>STL</v>
      </c>
      <c r="AK10" s="1">
        <f t="array" ref="AK10">INDEX(G:G, MATCH(2, 1/(F:F=AH10)))</f>
        <v>7</v>
      </c>
      <c r="AL10" s="1">
        <f t="shared" si="3"/>
        <v>2</v>
      </c>
      <c r="AM10" s="1">
        <f t="shared" si="4"/>
        <v>0.2857142857142857</v>
      </c>
      <c r="AN10" s="1">
        <f t="shared" si="6"/>
        <v>21</v>
      </c>
      <c r="AO10" s="1">
        <f t="shared" si="5"/>
        <v>27</v>
      </c>
      <c r="AP10" s="1"/>
      <c r="AQ10" s="1"/>
      <c r="AR10" s="1"/>
      <c r="AS10" s="1"/>
      <c r="AT10" s="1"/>
    </row>
    <row r="11" spans="1:46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17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Z11" s="5">
        <f>IF(ISBLANK(Table2[[#This Row],[GAMENUM]]), " ", IF((Table2[[#This Row],[TOPSEEDWINS]]+Table2[[#This Row],[LOWSEEDWINS]]) &lt;&gt; Table2[[#This Row],[GAMENUM]], 0, 1))</f>
        <v>1</v>
      </c>
      <c r="AE11" s="8"/>
      <c r="AH11" s="6" t="s">
        <v>54</v>
      </c>
      <c r="AI11" s="15" t="str">
        <f t="array" ref="AI11">INDEX(H:H, MATCH(2, 1/(F:F=AH11)))</f>
        <v>WSH</v>
      </c>
      <c r="AJ11" s="15" t="str">
        <f t="array" ref="AJ11">INDEX(I:I, MATCH(2, 1/(F:F=AH11)))</f>
        <v>CAR</v>
      </c>
      <c r="AK11">
        <f t="array" ref="AK11">INDEX(G:G, MATCH(2, 1/(F:F=AH11)))</f>
        <v>5</v>
      </c>
      <c r="AL11">
        <f t="shared" si="3"/>
        <v>3</v>
      </c>
      <c r="AM11">
        <f t="shared" si="4"/>
        <v>0.6</v>
      </c>
      <c r="AN11">
        <f t="shared" ref="AN11:AO14" si="8">SUMIFS($T$2:$T$105,$M$2:$M$105,AI11,$E$2:$E$105,2) + SUMIFS($S$2:$S$105,$L$2:$L$105,AI11,$E$2:$E$105,2)</f>
        <v>7</v>
      </c>
      <c r="AO11">
        <f t="shared" si="8"/>
        <v>15</v>
      </c>
    </row>
    <row r="12" spans="1:46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Z12" s="5">
        <f>IF(ISBLANK(Table2[[#This Row],[GAMENUM]]), " ", IF((Table2[[#This Row],[TOPSEEDWINS]]+Table2[[#This Row],[LOWSEEDWINS]]) &lt;&gt; Table2[[#This Row],[GAMENUM]], 0, 1))</f>
        <v>1</v>
      </c>
      <c r="AE12" s="8"/>
      <c r="AH12" s="6" t="s">
        <v>55</v>
      </c>
      <c r="AI12" s="15" t="str">
        <f t="array" ref="AI12">INDEX(H:H, MATCH(2, 1/(F:F=AH12)))</f>
        <v>TOR</v>
      </c>
      <c r="AJ12" s="15" t="str">
        <f t="array" ref="AJ12">INDEX(I:I, MATCH(2, 1/(F:F=AH12)))</f>
        <v>FLA</v>
      </c>
      <c r="AK12">
        <f t="array" ref="AK12">INDEX(G:G, MATCH(2, 1/(F:F=AH12)))</f>
        <v>7</v>
      </c>
      <c r="AL12">
        <f t="shared" si="3"/>
        <v>3</v>
      </c>
      <c r="AM12">
        <f t="shared" si="4"/>
        <v>0.42857142857142855</v>
      </c>
      <c r="AN12">
        <f t="shared" si="8"/>
        <v>17</v>
      </c>
      <c r="AO12">
        <f t="shared" si="8"/>
        <v>26</v>
      </c>
    </row>
    <row r="13" spans="1:46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s="5">
        <f>IF(ISBLANK(Table2[[#This Row],[GAMENUM]]), " ", IF((Table2[[#This Row],[TOPSEEDWINS]]+Table2[[#This Row],[LOWSEEDWINS]]) &lt;&gt; Table2[[#This Row],[GAMENUM]], 0, 1))</f>
        <v>1</v>
      </c>
      <c r="AA13" t="s">
        <v>183</v>
      </c>
      <c r="AE13" s="8"/>
      <c r="AH13" s="6" t="s">
        <v>56</v>
      </c>
      <c r="AI13" s="15" t="str">
        <f t="array" ref="AI13">INDEX(H:H, MATCH(2, 1/(F:F=AH13)))</f>
        <v>WPG</v>
      </c>
      <c r="AJ13" s="15" t="str">
        <f t="array" ref="AJ13">INDEX(I:I, MATCH(2, 1/(F:F=AH13)))</f>
        <v>DAL</v>
      </c>
      <c r="AK13">
        <f t="array" ref="AK13">INDEX(G:G, MATCH(2, 1/(F:F=AH13)))</f>
        <v>6</v>
      </c>
      <c r="AL13">
        <f t="shared" si="3"/>
        <v>3</v>
      </c>
      <c r="AM13">
        <f t="shared" si="4"/>
        <v>0.5</v>
      </c>
      <c r="AN13">
        <f t="shared" si="8"/>
        <v>14</v>
      </c>
      <c r="AO13">
        <f t="shared" si="8"/>
        <v>13</v>
      </c>
    </row>
    <row r="14" spans="1:46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2">
        <f>IF(ISBLANK(Table2[[#This Row],[GAMENUM]]), " ", IF((Table2[[#This Row],[TOPSEEDWINS]]+Table2[[#This Row],[LOWSEEDWINS]]) &lt;&gt; Table2[[#This Row],[GAMENUM]], 0, 1))</f>
        <v>1</v>
      </c>
      <c r="AA14" s="1"/>
      <c r="AE14" s="8"/>
      <c r="AH14" s="16" t="s">
        <v>57</v>
      </c>
      <c r="AI14" s="11" t="str">
        <f t="array" ref="AI14">INDEX(H:H, MATCH(2, 1/(F:F=AH14)))</f>
        <v>VGK</v>
      </c>
      <c r="AJ14" s="11" t="str">
        <f t="array" ref="AJ14">INDEX(I:I, MATCH(2, 1/(F:F=AH14)))</f>
        <v>EDM</v>
      </c>
      <c r="AK14" s="1">
        <f t="array" ref="AK14">INDEX(G:G, MATCH(2, 1/(F:F=AH14)))</f>
        <v>5</v>
      </c>
      <c r="AL14" s="1">
        <f t="shared" si="3"/>
        <v>0</v>
      </c>
      <c r="AM14" s="1">
        <f t="shared" si="4"/>
        <v>0</v>
      </c>
      <c r="AN14" s="1">
        <f t="shared" si="8"/>
        <v>10</v>
      </c>
      <c r="AO14" s="1">
        <f t="shared" si="8"/>
        <v>16</v>
      </c>
      <c r="AP14" s="1"/>
      <c r="AQ14" s="1"/>
      <c r="AR14" s="1"/>
      <c r="AS14" s="1"/>
      <c r="AT14" s="1"/>
    </row>
    <row r="15" spans="1:46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Z15" s="5">
        <f>IF(ISBLANK(Table2[[#This Row],[GAMENUM]]), " ", IF((Table2[[#This Row],[TOPSEEDWINS]]+Table2[[#This Row],[LOWSEEDWINS]]) &lt;&gt; Table2[[#This Row],[GAMENUM]], 0, 1))</f>
        <v>1</v>
      </c>
      <c r="AE15" s="8"/>
      <c r="AH15" s="6" t="s">
        <v>58</v>
      </c>
      <c r="AI15" s="15" t="str">
        <f t="array" ref="AI15">INDEX(H:H, MATCH(2, 1/(F:F=AH15)))</f>
        <v>CAR</v>
      </c>
      <c r="AJ15" s="15" t="str">
        <f t="array" ref="AJ15">INDEX(I:I, MATCH(2, 1/(F:F=AH15)))</f>
        <v>FLA</v>
      </c>
      <c r="AK15">
        <f t="array" ref="AK15">INDEX(G:G, MATCH(2, 1/(F:F=AH15)))</f>
        <v>4</v>
      </c>
      <c r="AL15">
        <f t="shared" si="3"/>
        <v>2</v>
      </c>
      <c r="AM15">
        <f t="shared" si="4"/>
        <v>0.5</v>
      </c>
      <c r="AN15">
        <f>SUMIFS($T$2:$T$105,$M$2:$M$105,AI15,$E$2:$E$105,3) + SUMIFS($S$2:$S$105,$L$2:$L$105,AI15,$E$2:$E$105,3)</f>
        <v>4</v>
      </c>
      <c r="AO15">
        <f>SUMIFS($T$2:$T$105,$M$2:$M$105,AJ15,$E$2:$E$105,3) + SUMIFS($S$2:$S$105,$L$2:$L$105,AJ15,$E$2:$E$105,3)</f>
        <v>16</v>
      </c>
    </row>
    <row r="16" spans="1:46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Z16" s="5">
        <f>IF(ISBLANK(Table2[[#This Row],[GAMENUM]]), " ", IF((Table2[[#This Row],[TOPSEEDWINS]]+Table2[[#This Row],[LOWSEEDWINS]]) &lt;&gt; Table2[[#This Row],[GAMENUM]], 0, 1))</f>
        <v>1</v>
      </c>
      <c r="AE16" s="8"/>
      <c r="AH16" s="16" t="s">
        <v>59</v>
      </c>
      <c r="AI16" s="1" t="str">
        <f t="array" ref="AI16">INDEX(H:H, MATCH(2, 1/(F:F=AH16)))</f>
        <v>DAL</v>
      </c>
      <c r="AJ16" s="1" t="str">
        <f t="array" ref="AJ16">INDEX(I:I, MATCH(2, 1/(F:F=AH16)))</f>
        <v>EDM</v>
      </c>
      <c r="AK16" s="1">
        <f t="array" ref="AK16">INDEX(G:G, MATCH(2, 1/(F:F=AH16)))</f>
        <v>4</v>
      </c>
      <c r="AL16" s="1">
        <f t="shared" si="3"/>
        <v>1</v>
      </c>
      <c r="AM16" s="1">
        <f t="shared" si="4"/>
        <v>0.25</v>
      </c>
      <c r="AN16" s="1">
        <f>SUMIFS($T$2:$T$105,$M$2:$M$105,AI16,$E$2:$E$105,3) + SUMIFS($S$2:$S$105,$L$2:$L$105,AI16,$E$2:$E$105,3)</f>
        <v>7</v>
      </c>
      <c r="AO16" s="1">
        <f>SUMIFS($T$2:$T$105,$M$2:$M$105,AJ16,$E$2:$E$105,3) + SUMIFS($S$2:$S$105,$L$2:$L$105,AJ16,$E$2:$E$105,3)</f>
        <v>12</v>
      </c>
      <c r="AP16" s="1"/>
      <c r="AQ16" s="1"/>
      <c r="AR16" s="1"/>
      <c r="AS16" s="1"/>
      <c r="AT16" s="1"/>
    </row>
    <row r="17" spans="1:91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2">
        <f>IF(ISBLANK(Table2[[#This Row],[GAMENUM]]), " ", IF((Table2[[#This Row],[TOPSEEDWINS]]+Table2[[#This Row],[LOWSEEDWINS]]) &lt;&gt; Table2[[#This Row],[GAMENUM]], 0, 1))</f>
        <v>1</v>
      </c>
      <c r="AA17" s="1"/>
      <c r="AE17" s="8"/>
      <c r="AH17" s="17" t="s">
        <v>60</v>
      </c>
      <c r="AI17" s="18" t="e">
        <f t="array" ref="AI17">INDEX(H:H, MATCH(2, 1/(F:F=AH17)))</f>
        <v>#N/A</v>
      </c>
      <c r="AJ17" s="18" t="e">
        <f t="array" ref="AJ17">INDEX(I:I, MATCH(2, 1/(F:F=AH17)))</f>
        <v>#N/A</v>
      </c>
      <c r="AK17" s="18" t="e">
        <f t="array" ref="AK17">INDEX(G:G, MATCH(2, 1/(F:F=AH17)))</f>
        <v>#N/A</v>
      </c>
      <c r="AL17" s="18">
        <f t="shared" si="3"/>
        <v>0</v>
      </c>
      <c r="AM17" s="19" t="e">
        <f t="shared" si="4"/>
        <v>#N/A</v>
      </c>
      <c r="AN17" s="18">
        <f>SUMIFS($T$2:$T$105,$M$2:$M$105,AI17,$E$2:$E$105,1) + SUMIFS($S$2:$S$105,$L$2:$L$105,AI17,$E$2:$E$105,1)</f>
        <v>0</v>
      </c>
      <c r="AO17" s="18">
        <f>SUMIFS($T$2:$T$105,$M$2:$M$105,AJ17,$E$2:$E$105,4) + SUMIFS($S$2:$S$105,$L$2:$L$105,AJ17,$E$2:$E$105,4)</f>
        <v>0</v>
      </c>
      <c r="AP17" s="18"/>
      <c r="AQ17" s="18"/>
      <c r="AR17" s="18"/>
      <c r="AS17" s="18"/>
      <c r="AT17" s="18"/>
    </row>
    <row r="18" spans="1:91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s="5">
        <f>IF(ISBLANK(Table2[[#This Row],[GAMENUM]]), " ", IF((Table2[[#This Row],[TOPSEEDWINS]]+Table2[[#This Row],[LOWSEEDWINS]]) &lt;&gt; Table2[[#This Row],[GAMENUM]], 0, 1))</f>
        <v>1</v>
      </c>
      <c r="AA18" t="s">
        <v>177</v>
      </c>
      <c r="AE18" s="8"/>
    </row>
    <row r="19" spans="1:91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Z19" s="5">
        <f>IF(ISBLANK(Table2[[#This Row],[GAMENUM]]), " ", IF((Table2[[#This Row],[TOPSEEDWINS]]+Table2[[#This Row],[LOWSEEDWINS]]) &lt;&gt; Table2[[#This Row],[GAMENUM]], 0, 1))</f>
        <v>1</v>
      </c>
      <c r="AE19" s="8"/>
    </row>
    <row r="20" spans="1:91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s="5">
        <f>IF(ISBLANK(Table2[[#This Row],[GAMENUM]]), " ", IF((Table2[[#This Row],[TOPSEEDWINS]]+Table2[[#This Row],[LOWSEEDWINS]]) &lt;&gt; Table2[[#This Row],[GAMENUM]], 0, 1))</f>
        <v>1</v>
      </c>
      <c r="AA20" t="s">
        <v>182</v>
      </c>
      <c r="AE20" s="8"/>
    </row>
    <row r="21" spans="1:91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2">
        <f>IF(ISBLANK(Table2[[#This Row],[GAMENUM]]), " ", IF((Table2[[#This Row],[TOPSEEDWINS]]+Table2[[#This Row],[LOWSEEDWINS]]) &lt;&gt; Table2[[#This Row],[GAMENUM]], 0, 1))</f>
        <v>1</v>
      </c>
      <c r="AA21" s="1"/>
      <c r="AE21" s="8"/>
      <c r="AI21" s="1"/>
      <c r="AJ21" s="1" t="s">
        <v>61</v>
      </c>
      <c r="AK21" s="1" t="s">
        <v>62</v>
      </c>
      <c r="AL21" s="1" t="s">
        <v>63</v>
      </c>
      <c r="AM21" s="1" t="s">
        <v>64</v>
      </c>
      <c r="AN21" s="1" t="s">
        <v>65</v>
      </c>
      <c r="AO21" s="1" t="s">
        <v>66</v>
      </c>
      <c r="AP21" s="1" t="s">
        <v>67</v>
      </c>
      <c r="AQ21" s="1" t="s">
        <v>68</v>
      </c>
      <c r="AR21" s="1" t="s">
        <v>69</v>
      </c>
      <c r="AS21" s="1" t="s">
        <v>70</v>
      </c>
      <c r="AT21" s="1" t="s">
        <v>71</v>
      </c>
      <c r="AU21" s="1" t="s">
        <v>72</v>
      </c>
      <c r="AV21" s="1" t="s">
        <v>73</v>
      </c>
      <c r="AW21" s="1" t="s">
        <v>74</v>
      </c>
      <c r="AX21" s="1" t="s">
        <v>75</v>
      </c>
      <c r="AY21" s="1" t="s">
        <v>76</v>
      </c>
      <c r="AZ21" s="1" t="s">
        <v>77</v>
      </c>
      <c r="BA21" s="1" t="s">
        <v>78</v>
      </c>
      <c r="BB21" s="1" t="s">
        <v>79</v>
      </c>
      <c r="BC21" s="1" t="s">
        <v>80</v>
      </c>
      <c r="BD21" s="1" t="s">
        <v>81</v>
      </c>
      <c r="BE21" s="1" t="s">
        <v>82</v>
      </c>
      <c r="BF21" s="1" t="s">
        <v>83</v>
      </c>
      <c r="BG21" s="1" t="s">
        <v>84</v>
      </c>
      <c r="BH21" s="1" t="s">
        <v>85</v>
      </c>
      <c r="BI21" s="1" t="s">
        <v>86</v>
      </c>
      <c r="BJ21" s="1" t="s">
        <v>87</v>
      </c>
      <c r="BK21" s="1" t="s">
        <v>88</v>
      </c>
      <c r="BL21" s="1" t="s">
        <v>89</v>
      </c>
      <c r="BM21" s="1" t="s">
        <v>90</v>
      </c>
      <c r="BO21" t="s">
        <v>91</v>
      </c>
      <c r="BP21" t="s">
        <v>65</v>
      </c>
      <c r="BQ21" t="s">
        <v>66</v>
      </c>
      <c r="BR21" t="s">
        <v>67</v>
      </c>
      <c r="BS21" t="s">
        <v>68</v>
      </c>
      <c r="BT21" t="s">
        <v>69</v>
      </c>
      <c r="BU21" t="s">
        <v>70</v>
      </c>
      <c r="BV21" t="s">
        <v>71</v>
      </c>
      <c r="BW21" t="s">
        <v>72</v>
      </c>
      <c r="BX21" t="s">
        <v>73</v>
      </c>
      <c r="BY21" t="s">
        <v>92</v>
      </c>
      <c r="BZ21" t="s">
        <v>93</v>
      </c>
      <c r="CA21" t="s">
        <v>94</v>
      </c>
      <c r="CB21" t="s">
        <v>95</v>
      </c>
      <c r="CC21" t="s">
        <v>96</v>
      </c>
      <c r="CD21" t="s">
        <v>97</v>
      </c>
      <c r="CE21" t="s">
        <v>98</v>
      </c>
      <c r="CF21" t="s">
        <v>99</v>
      </c>
      <c r="CG21" t="s">
        <v>100</v>
      </c>
      <c r="CH21" t="s">
        <v>101</v>
      </c>
      <c r="CI21" t="s">
        <v>102</v>
      </c>
      <c r="CJ21" t="s">
        <v>103</v>
      </c>
      <c r="CK21" t="s">
        <v>104</v>
      </c>
      <c r="CL21" t="s">
        <v>105</v>
      </c>
      <c r="CM21" t="s">
        <v>106</v>
      </c>
    </row>
    <row r="22" spans="1:91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s="5">
        <f>IF(ISBLANK(Table2[[#This Row],[GAMENUM]]), " ", IF((Table2[[#This Row],[TOPSEEDWINS]]+Table2[[#This Row],[LOWSEEDWINS]]) &lt;&gt; Table2[[#This Row],[GAMENUM]], 0, 1))</f>
        <v>1</v>
      </c>
      <c r="AA22" t="s">
        <v>178</v>
      </c>
      <c r="AE22" s="8"/>
      <c r="AI22" t="s">
        <v>39</v>
      </c>
      <c r="AJ22">
        <f t="shared" ref="AJ22:AJ37" si="9">COUNTIFS($L$2:$L$106, AI22, $E$2:$E$106, 1) + COUNTIFS($M$2:$M$106, AI22, $E$2:$E$106, 1)</f>
        <v>5</v>
      </c>
      <c r="AK22">
        <f t="shared" ref="AK22:AK37" si="10">COUNTIFS($L$2:$L$106, AI22, $E$2:$E$106, 2) + COUNTIFS($M$2:$M$106, AI22, $E$2:$E$106, 2)</f>
        <v>5</v>
      </c>
      <c r="AL22">
        <f t="shared" ref="AL22:AL37" si="11">COUNTIFS($L$2:$L$106, AI22, $E$2:$E$106, 3) + COUNTIFS($M$2:$M$106, AI22, $E$2:$E$106, 3)</f>
        <v>0</v>
      </c>
      <c r="AM22">
        <f t="shared" ref="AM22:AM37" si="12">COUNTIFS($L$2:$L$106, AI22, $E$2:$E$106, 4) + COUNTIFS($M$2:$M$106, AI22, $E$2:$E$106, 4)</f>
        <v>0</v>
      </c>
      <c r="AN22">
        <f>AJ22+AK22+AL22+AM22</f>
        <v>10</v>
      </c>
      <c r="AO22">
        <f t="shared" ref="AO22:AO37" si="13">COUNTIF($M$2:$M$106, AI22)</f>
        <v>6</v>
      </c>
      <c r="AP22">
        <f t="shared" ref="AP22:AP37" si="14">COUNTIF($L$2:$L$106, AI22)</f>
        <v>4</v>
      </c>
      <c r="AQ22">
        <f t="shared" ref="AQ22:AQ37" si="15">AS22+AU22</f>
        <v>5</v>
      </c>
      <c r="AR22">
        <f t="shared" ref="AR22:AR37" si="16">AN22-AQ22</f>
        <v>5</v>
      </c>
      <c r="AS22">
        <f t="shared" ref="AS22:AS37" si="17">SUMPRODUCT(($M$2:$M$106=AI22)*($T$2:$T$106&gt;$S$2:$S$106))</f>
        <v>4</v>
      </c>
      <c r="AT22">
        <f t="shared" ref="AT22:AT37" si="18">SUMPRODUCT(($M$2:$M$106=AI22)*($T$2:$T$106&lt;$S$2:$S$106))</f>
        <v>2</v>
      </c>
      <c r="AU22">
        <f t="shared" ref="AU22:AU37" si="19">SUMPRODUCT(($L$2:$L$106=AI22)*($T$2:$T$106&lt;$S$2:$S$106))</f>
        <v>1</v>
      </c>
      <c r="AV22">
        <f t="shared" ref="AV22:AV37" si="20">SUMPRODUCT(($L$2:$L$106=AI22)*($T$2:$T$106&gt;$S$2:$S$106))</f>
        <v>3</v>
      </c>
      <c r="AW22">
        <f t="shared" ref="AW22:AW37" si="21">COUNTIFS($M$2:$M$106,AI22,$E$2:$E$106,1)</f>
        <v>3</v>
      </c>
      <c r="AX22">
        <f t="shared" ref="AX22:AX37" si="22">COUNTIFS($L$2:$L$106,AI22,$E$2:$E$106,1)</f>
        <v>2</v>
      </c>
      <c r="AY22">
        <f t="shared" ref="AY22:AY37" si="23">SUMIFS($T$2:$T$106, $M$2:$M$106, AI22,$E$2:$E$106, 1)</f>
        <v>10</v>
      </c>
      <c r="AZ22">
        <f t="shared" ref="AZ22:AZ37" si="24">SUMIFS($S$2:$S$106, $L$2:$L$106, AI22,$E$2:$E$106, 1)</f>
        <v>8</v>
      </c>
      <c r="BA22">
        <f t="shared" ref="BA22:BA37" si="25">SUMIFS($S$2:$S$106, $M$2:$M$106, AI22,$E$2:$E$106, 1)</f>
        <v>4</v>
      </c>
      <c r="BB22">
        <f t="shared" ref="BB22:BB37" si="26">SUMIFS($T$2:$T$106, $L$2:$L$106, AI22,$E$2:$E$106, 1)</f>
        <v>8</v>
      </c>
      <c r="BC22">
        <f>AY22-BA22</f>
        <v>6</v>
      </c>
      <c r="BD22">
        <f>AZ22-BB22</f>
        <v>0</v>
      </c>
      <c r="BE22">
        <f>AY22+AZ22</f>
        <v>18</v>
      </c>
      <c r="BF22">
        <f>BA22+BB22</f>
        <v>12</v>
      </c>
      <c r="BG22">
        <f>(AY22+AZ22)-(BA22+BB22)</f>
        <v>6</v>
      </c>
      <c r="BH22">
        <f>AY22/AW22</f>
        <v>3.3333333333333335</v>
      </c>
      <c r="BI22">
        <f>AZ22/AX22</f>
        <v>4</v>
      </c>
      <c r="BJ22">
        <f>BA22/AW22</f>
        <v>1.3333333333333333</v>
      </c>
      <c r="BK22">
        <f>BB22/AX22</f>
        <v>4</v>
      </c>
      <c r="BL22">
        <f t="shared" ref="BL22:BL37" si="27">BE22/AJ22</f>
        <v>3.6</v>
      </c>
      <c r="BM22">
        <f t="shared" ref="BM22:BM37" si="28">BF22/AJ22</f>
        <v>2.4</v>
      </c>
      <c r="BO22" t="str">
        <f t="shared" ref="BO22:BO37" si="29">AI22</f>
        <v>WSH</v>
      </c>
      <c r="BP22" s="15">
        <f t="shared" ref="BP22:BX37" si="30">AN22</f>
        <v>10</v>
      </c>
      <c r="BQ22" s="15">
        <f t="shared" si="30"/>
        <v>6</v>
      </c>
      <c r="BR22" s="15">
        <f t="shared" si="30"/>
        <v>4</v>
      </c>
      <c r="BS22" s="15">
        <f t="shared" si="30"/>
        <v>5</v>
      </c>
      <c r="BT22" s="15">
        <f t="shared" si="30"/>
        <v>5</v>
      </c>
      <c r="BU22" s="15">
        <f t="shared" si="30"/>
        <v>4</v>
      </c>
      <c r="BV22" s="15">
        <f t="shared" si="30"/>
        <v>2</v>
      </c>
      <c r="BW22" s="15">
        <f t="shared" si="30"/>
        <v>1</v>
      </c>
      <c r="BX22" s="15">
        <f t="shared" si="30"/>
        <v>3</v>
      </c>
      <c r="BY22" s="15">
        <f t="shared" ref="BY22:BY37" si="31">SUMIFS($T$2:$T$106,$M$2:$M$106,AI22,$E$2:$E$106,1)+SUMIFS($T$2:$T$106,$M$2:$M$106,AI22,$E$2:$E$106,2)+SUMIFS($T$2:$T$106,$M$2:$M$106,AI22,$E$2:$E$106,3)+SUMIFS($T$2:$T$106,$M$2:$M$106,AI22,$E$2:$E$106,4)</f>
        <v>15</v>
      </c>
      <c r="BZ22" s="15">
        <f t="shared" ref="BZ22:BZ37" si="32">SUMIFS($S$2:$S$106,$L$2:$L$106,AI22,$E$2:$E$106,1) + SUMIFS($S$2:$S$106,$L$2:$L$106,AI22,$E$2:$E$106,2)+SUMIFS($S$2:$S$106,$L$2:$L$106,AI22,$E$2:$E$106,3)+SUMIFS($S$2:$S$106,$L$2:$L$106,AI22,$E$2:$E$106,4)</f>
        <v>10</v>
      </c>
      <c r="CA22" s="15">
        <f t="shared" ref="CA22:CA37" si="33">SUMIFS($S$2:$S$106,$M$2:$M$106,AI22,$E$2:$E$106,1)+SUMIFS($S$2:$S$106,$M$2:$M$106,AI22,$E$2:$E$106,2)+SUMIFS($S$2:$S$106,$M$2:$M$106,AI22,$E$2:$E$106,3)+SUMIFS($S$2:$S$106,$M$2:$M$106,AI22,$E$2:$E$106,4)</f>
        <v>10</v>
      </c>
      <c r="CB22" s="15">
        <f t="shared" ref="CB22:CB37" si="34">SUMIFS($T$2:$T$106,$L$2:$L$106,AI22,$E$2:$E$106,1)+(SUMIFS($T$2:$T$106,$L$2:$L$106,AI22,$E$2:$E$106,2)+SUMIFS($T$2:$T$106,$L$2:$L$106,AI22,$E$2:$E$106,3)+SUMIFS($T$2:$T$106,$L$2:$L$106,AI22,$E$2:$E$106,4))</f>
        <v>17</v>
      </c>
      <c r="CC22" s="15">
        <f t="shared" ref="CC22:CD37" si="35">BY22-CA22</f>
        <v>5</v>
      </c>
      <c r="CD22" s="15">
        <f t="shared" si="35"/>
        <v>-7</v>
      </c>
      <c r="CE22" s="15">
        <f t="shared" ref="CE22:CE37" si="36">BY22+BZ22</f>
        <v>25</v>
      </c>
      <c r="CF22" s="15">
        <f t="shared" ref="CF22:CF37" si="37">CA22+CB22</f>
        <v>27</v>
      </c>
      <c r="CG22" s="15">
        <f t="shared" ref="CG22:CG37" si="38">(BY22+BZ22)-(CA22+CB22)</f>
        <v>-2</v>
      </c>
      <c r="CH22" s="20">
        <f t="shared" ref="CH22:CI37" si="39">BY22/BQ22</f>
        <v>2.5</v>
      </c>
      <c r="CI22" s="20">
        <f t="shared" si="39"/>
        <v>2.5</v>
      </c>
      <c r="CJ22" s="20">
        <f t="shared" ref="CJ22:CK37" si="40">CA22/BQ22</f>
        <v>1.6666666666666667</v>
      </c>
      <c r="CK22" s="20">
        <f t="shared" si="40"/>
        <v>4.25</v>
      </c>
      <c r="CL22" s="20">
        <f t="shared" ref="CL22:CL37" si="41">CE22/BP22</f>
        <v>2.5</v>
      </c>
      <c r="CM22" s="20">
        <f t="shared" ref="CM22:CM37" si="42">CF22/BP22</f>
        <v>2.7</v>
      </c>
    </row>
    <row r="23" spans="1:91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Z23" s="5">
        <f>IF(ISBLANK(Table2[[#This Row],[GAMENUM]]), " ", IF((Table2[[#This Row],[TOPSEEDWINS]]+Table2[[#This Row],[LOWSEEDWINS]]) &lt;&gt; Table2[[#This Row],[GAMENUM]], 0, 1))</f>
        <v>1</v>
      </c>
      <c r="AE23" s="8"/>
      <c r="AI23" t="s">
        <v>164</v>
      </c>
      <c r="AJ23">
        <f t="shared" si="9"/>
        <v>5</v>
      </c>
      <c r="AK23">
        <f t="shared" si="10"/>
        <v>0</v>
      </c>
      <c r="AL23">
        <f t="shared" si="11"/>
        <v>0</v>
      </c>
      <c r="AM23">
        <f t="shared" si="12"/>
        <v>0</v>
      </c>
      <c r="AN23">
        <f t="shared" ref="AN23:AN37" si="43">AJ23+AK23+AL23+AM23</f>
        <v>5</v>
      </c>
      <c r="AO23">
        <f t="shared" si="13"/>
        <v>2</v>
      </c>
      <c r="AP23">
        <f t="shared" si="14"/>
        <v>3</v>
      </c>
      <c r="AQ23">
        <f t="shared" si="15"/>
        <v>1</v>
      </c>
      <c r="AR23">
        <f t="shared" si="16"/>
        <v>4</v>
      </c>
      <c r="AS23">
        <f t="shared" si="17"/>
        <v>1</v>
      </c>
      <c r="AT23">
        <f t="shared" si="18"/>
        <v>1</v>
      </c>
      <c r="AU23">
        <f t="shared" si="19"/>
        <v>0</v>
      </c>
      <c r="AV23">
        <f t="shared" si="20"/>
        <v>3</v>
      </c>
      <c r="AW23">
        <f t="shared" si="21"/>
        <v>2</v>
      </c>
      <c r="AX23">
        <f t="shared" si="22"/>
        <v>3</v>
      </c>
      <c r="AY23">
        <f t="shared" si="23"/>
        <v>8</v>
      </c>
      <c r="AZ23">
        <f t="shared" si="24"/>
        <v>4</v>
      </c>
      <c r="BA23">
        <f t="shared" si="25"/>
        <v>8</v>
      </c>
      <c r="BB23">
        <f t="shared" si="26"/>
        <v>10</v>
      </c>
      <c r="BC23">
        <f t="shared" ref="BC23:BD37" si="44">AY23-BA23</f>
        <v>0</v>
      </c>
      <c r="BD23">
        <f t="shared" si="44"/>
        <v>-6</v>
      </c>
      <c r="BE23">
        <f t="shared" ref="BE23:BE37" si="45">AY23+AZ23</f>
        <v>12</v>
      </c>
      <c r="BF23">
        <f t="shared" ref="BF23:BF37" si="46">BA23+BB23</f>
        <v>18</v>
      </c>
      <c r="BG23">
        <f t="shared" ref="BG23:BG37" si="47">(AY23+AZ23)-(BA23+BB23)</f>
        <v>-6</v>
      </c>
      <c r="BH23">
        <f t="shared" ref="BH23:BI37" si="48">AY23/AW23</f>
        <v>4</v>
      </c>
      <c r="BI23">
        <f t="shared" si="48"/>
        <v>1.3333333333333333</v>
      </c>
      <c r="BJ23">
        <f t="shared" ref="BJ23:BK37" si="49">BA23/AW23</f>
        <v>4</v>
      </c>
      <c r="BK23">
        <f t="shared" si="49"/>
        <v>3.3333333333333335</v>
      </c>
      <c r="BL23">
        <f t="shared" si="27"/>
        <v>2.4</v>
      </c>
      <c r="BM23">
        <f t="shared" si="28"/>
        <v>3.6</v>
      </c>
      <c r="BO23" t="str">
        <f t="shared" si="29"/>
        <v>MTL</v>
      </c>
      <c r="BP23" s="15">
        <f t="shared" si="30"/>
        <v>5</v>
      </c>
      <c r="BQ23" s="15">
        <f t="shared" si="30"/>
        <v>2</v>
      </c>
      <c r="BR23" s="15">
        <f t="shared" si="30"/>
        <v>3</v>
      </c>
      <c r="BS23" s="15">
        <f t="shared" si="30"/>
        <v>1</v>
      </c>
      <c r="BT23" s="15">
        <f t="shared" si="30"/>
        <v>4</v>
      </c>
      <c r="BU23" s="15">
        <f t="shared" si="30"/>
        <v>1</v>
      </c>
      <c r="BV23" s="15">
        <f t="shared" si="30"/>
        <v>1</v>
      </c>
      <c r="BW23" s="15">
        <f t="shared" si="30"/>
        <v>0</v>
      </c>
      <c r="BX23" s="15">
        <f t="shared" si="30"/>
        <v>3</v>
      </c>
      <c r="BY23" s="15">
        <f t="shared" si="31"/>
        <v>8</v>
      </c>
      <c r="BZ23" s="15">
        <f t="shared" si="32"/>
        <v>4</v>
      </c>
      <c r="CA23" s="15">
        <f t="shared" si="33"/>
        <v>8</v>
      </c>
      <c r="CB23" s="15">
        <f t="shared" si="34"/>
        <v>10</v>
      </c>
      <c r="CC23" s="15">
        <f t="shared" si="35"/>
        <v>0</v>
      </c>
      <c r="CD23" s="15">
        <f t="shared" si="35"/>
        <v>-6</v>
      </c>
      <c r="CE23" s="15">
        <f t="shared" si="36"/>
        <v>12</v>
      </c>
      <c r="CF23" s="15">
        <f t="shared" si="37"/>
        <v>18</v>
      </c>
      <c r="CG23" s="15">
        <f t="shared" si="38"/>
        <v>-6</v>
      </c>
      <c r="CH23" s="20">
        <f t="shared" si="39"/>
        <v>4</v>
      </c>
      <c r="CI23" s="20">
        <f t="shared" si="39"/>
        <v>1.3333333333333333</v>
      </c>
      <c r="CJ23" s="20">
        <f t="shared" si="40"/>
        <v>4</v>
      </c>
      <c r="CK23" s="20">
        <f t="shared" si="40"/>
        <v>3.3333333333333335</v>
      </c>
      <c r="CL23" s="20">
        <f t="shared" si="41"/>
        <v>2.4</v>
      </c>
      <c r="CM23" s="20">
        <f t="shared" si="42"/>
        <v>3.6</v>
      </c>
    </row>
    <row r="24" spans="1:91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2">
        <f>IF(ISBLANK(Table2[[#This Row],[GAMENUM]]), " ", IF((Table2[[#This Row],[TOPSEEDWINS]]+Table2[[#This Row],[LOWSEEDWINS]]) &lt;&gt; Table2[[#This Row],[GAMENUM]], 0, 1))</f>
        <v>1</v>
      </c>
      <c r="AA24" s="1"/>
      <c r="AE24" s="8"/>
      <c r="AI24" t="s">
        <v>18</v>
      </c>
      <c r="AJ24">
        <f t="shared" si="9"/>
        <v>5</v>
      </c>
      <c r="AK24">
        <f t="shared" si="10"/>
        <v>5</v>
      </c>
      <c r="AL24">
        <f t="shared" si="11"/>
        <v>4</v>
      </c>
      <c r="AM24">
        <f t="shared" si="12"/>
        <v>0</v>
      </c>
      <c r="AN24">
        <f t="shared" si="43"/>
        <v>14</v>
      </c>
      <c r="AO24">
        <f t="shared" si="13"/>
        <v>7</v>
      </c>
      <c r="AP24">
        <f t="shared" si="14"/>
        <v>7</v>
      </c>
      <c r="AQ24">
        <f t="shared" si="15"/>
        <v>7</v>
      </c>
      <c r="AR24">
        <f t="shared" si="16"/>
        <v>7</v>
      </c>
      <c r="AS24">
        <f t="shared" si="17"/>
        <v>4</v>
      </c>
      <c r="AT24">
        <f t="shared" si="18"/>
        <v>3</v>
      </c>
      <c r="AU24">
        <f t="shared" si="19"/>
        <v>3</v>
      </c>
      <c r="AV24">
        <f t="shared" si="20"/>
        <v>3</v>
      </c>
      <c r="AW24">
        <f t="shared" si="21"/>
        <v>3</v>
      </c>
      <c r="AX24">
        <f t="shared" si="22"/>
        <v>2</v>
      </c>
      <c r="AY24">
        <f t="shared" si="23"/>
        <v>11</v>
      </c>
      <c r="AZ24">
        <f t="shared" si="24"/>
        <v>7</v>
      </c>
      <c r="BA24">
        <f t="shared" si="25"/>
        <v>7</v>
      </c>
      <c r="BB24">
        <f t="shared" si="26"/>
        <v>5</v>
      </c>
      <c r="BC24">
        <f t="shared" si="44"/>
        <v>4</v>
      </c>
      <c r="BD24">
        <f t="shared" si="44"/>
        <v>2</v>
      </c>
      <c r="BE24">
        <f t="shared" si="45"/>
        <v>18</v>
      </c>
      <c r="BF24">
        <f t="shared" si="46"/>
        <v>12</v>
      </c>
      <c r="BG24">
        <f t="shared" si="47"/>
        <v>6</v>
      </c>
      <c r="BH24">
        <f t="shared" si="48"/>
        <v>3.6666666666666665</v>
      </c>
      <c r="BI24">
        <f t="shared" si="48"/>
        <v>3.5</v>
      </c>
      <c r="BJ24">
        <f t="shared" si="49"/>
        <v>2.3333333333333335</v>
      </c>
      <c r="BK24">
        <f t="shared" si="49"/>
        <v>2.5</v>
      </c>
      <c r="BL24">
        <f t="shared" si="27"/>
        <v>3.6</v>
      </c>
      <c r="BM24">
        <f t="shared" si="28"/>
        <v>2.4</v>
      </c>
      <c r="BO24" t="str">
        <f t="shared" si="29"/>
        <v>CAR</v>
      </c>
      <c r="BP24" s="15">
        <f t="shared" si="30"/>
        <v>14</v>
      </c>
      <c r="BQ24" s="15">
        <f t="shared" si="30"/>
        <v>7</v>
      </c>
      <c r="BR24" s="15">
        <f t="shared" si="30"/>
        <v>7</v>
      </c>
      <c r="BS24" s="15">
        <f t="shared" si="30"/>
        <v>7</v>
      </c>
      <c r="BT24" s="15">
        <f t="shared" si="30"/>
        <v>7</v>
      </c>
      <c r="BU24" s="15">
        <f t="shared" si="30"/>
        <v>4</v>
      </c>
      <c r="BV24" s="15">
        <f t="shared" si="30"/>
        <v>3</v>
      </c>
      <c r="BW24" s="15">
        <f t="shared" si="30"/>
        <v>3</v>
      </c>
      <c r="BX24" s="15">
        <f t="shared" si="30"/>
        <v>3</v>
      </c>
      <c r="BY24" s="15">
        <f t="shared" si="31"/>
        <v>22</v>
      </c>
      <c r="BZ24" s="15">
        <f t="shared" si="32"/>
        <v>15</v>
      </c>
      <c r="CA24" s="15">
        <f t="shared" si="33"/>
        <v>19</v>
      </c>
      <c r="CB24" s="15">
        <f t="shared" si="34"/>
        <v>16</v>
      </c>
      <c r="CC24" s="15">
        <f t="shared" si="35"/>
        <v>3</v>
      </c>
      <c r="CD24" s="15">
        <f t="shared" si="35"/>
        <v>-1</v>
      </c>
      <c r="CE24" s="15">
        <f t="shared" si="36"/>
        <v>37</v>
      </c>
      <c r="CF24" s="15">
        <f t="shared" si="37"/>
        <v>35</v>
      </c>
      <c r="CG24" s="15">
        <f t="shared" si="38"/>
        <v>2</v>
      </c>
      <c r="CH24" s="20">
        <f t="shared" si="39"/>
        <v>3.1428571428571428</v>
      </c>
      <c r="CI24" s="20">
        <f t="shared" si="39"/>
        <v>2.1428571428571428</v>
      </c>
      <c r="CJ24" s="20">
        <f t="shared" si="40"/>
        <v>2.7142857142857144</v>
      </c>
      <c r="CK24" s="20">
        <f t="shared" si="40"/>
        <v>2.2857142857142856</v>
      </c>
      <c r="CL24" s="20">
        <f t="shared" si="41"/>
        <v>2.6428571428571428</v>
      </c>
      <c r="CM24" s="20">
        <f t="shared" si="42"/>
        <v>2.5</v>
      </c>
    </row>
    <row r="25" spans="1:91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Z25" s="5">
        <f>IF(ISBLANK(Table2[[#This Row],[GAMENUM]]), " ", IF((Table2[[#This Row],[TOPSEEDWINS]]+Table2[[#This Row],[LOWSEEDWINS]]) &lt;&gt; Table2[[#This Row],[GAMENUM]], 0, 1))</f>
        <v>1</v>
      </c>
      <c r="AE25" s="8"/>
      <c r="AI25" t="s">
        <v>161</v>
      </c>
      <c r="AJ25">
        <f t="shared" si="9"/>
        <v>5</v>
      </c>
      <c r="AK25">
        <f t="shared" si="10"/>
        <v>0</v>
      </c>
      <c r="AL25">
        <f t="shared" si="11"/>
        <v>0</v>
      </c>
      <c r="AM25">
        <f t="shared" si="12"/>
        <v>0</v>
      </c>
      <c r="AN25">
        <f t="shared" si="43"/>
        <v>5</v>
      </c>
      <c r="AO25">
        <f t="shared" si="13"/>
        <v>2</v>
      </c>
      <c r="AP25">
        <f t="shared" si="14"/>
        <v>3</v>
      </c>
      <c r="AQ25">
        <f t="shared" si="15"/>
        <v>2</v>
      </c>
      <c r="AR25">
        <f t="shared" si="16"/>
        <v>3</v>
      </c>
      <c r="AS25">
        <f t="shared" si="17"/>
        <v>1</v>
      </c>
      <c r="AT25">
        <f t="shared" si="18"/>
        <v>1</v>
      </c>
      <c r="AU25">
        <f t="shared" si="19"/>
        <v>1</v>
      </c>
      <c r="AV25">
        <f t="shared" si="20"/>
        <v>2</v>
      </c>
      <c r="AW25">
        <f t="shared" si="21"/>
        <v>2</v>
      </c>
      <c r="AX25">
        <f t="shared" si="22"/>
        <v>3</v>
      </c>
      <c r="AY25">
        <f t="shared" si="23"/>
        <v>5</v>
      </c>
      <c r="AZ25">
        <f t="shared" si="24"/>
        <v>7</v>
      </c>
      <c r="BA25">
        <f t="shared" si="25"/>
        <v>7</v>
      </c>
      <c r="BB25">
        <f t="shared" si="26"/>
        <v>11</v>
      </c>
      <c r="BC25">
        <f t="shared" si="44"/>
        <v>-2</v>
      </c>
      <c r="BD25">
        <f t="shared" si="44"/>
        <v>-4</v>
      </c>
      <c r="BE25">
        <f t="shared" si="45"/>
        <v>12</v>
      </c>
      <c r="BF25">
        <f t="shared" si="46"/>
        <v>18</v>
      </c>
      <c r="BG25">
        <f t="shared" si="47"/>
        <v>-6</v>
      </c>
      <c r="BH25">
        <f t="shared" si="48"/>
        <v>2.5</v>
      </c>
      <c r="BI25">
        <f t="shared" si="48"/>
        <v>2.3333333333333335</v>
      </c>
      <c r="BJ25">
        <f t="shared" si="49"/>
        <v>3.5</v>
      </c>
      <c r="BK25">
        <f t="shared" si="49"/>
        <v>3.6666666666666665</v>
      </c>
      <c r="BL25">
        <f t="shared" si="27"/>
        <v>2.4</v>
      </c>
      <c r="BM25">
        <f t="shared" si="28"/>
        <v>3.6</v>
      </c>
      <c r="BO25" t="str">
        <f t="shared" si="29"/>
        <v>NJD</v>
      </c>
      <c r="BP25" s="15">
        <f t="shared" si="30"/>
        <v>5</v>
      </c>
      <c r="BQ25" s="15">
        <f t="shared" si="30"/>
        <v>2</v>
      </c>
      <c r="BR25" s="15">
        <f t="shared" si="30"/>
        <v>3</v>
      </c>
      <c r="BS25" s="15">
        <f t="shared" si="30"/>
        <v>2</v>
      </c>
      <c r="BT25" s="15">
        <f t="shared" si="30"/>
        <v>3</v>
      </c>
      <c r="BU25" s="15">
        <f t="shared" si="30"/>
        <v>1</v>
      </c>
      <c r="BV25" s="15">
        <f t="shared" si="30"/>
        <v>1</v>
      </c>
      <c r="BW25" s="15">
        <f t="shared" si="30"/>
        <v>1</v>
      </c>
      <c r="BX25" s="15">
        <f t="shared" si="30"/>
        <v>2</v>
      </c>
      <c r="BY25" s="15">
        <f t="shared" si="31"/>
        <v>5</v>
      </c>
      <c r="BZ25" s="15">
        <f t="shared" si="32"/>
        <v>7</v>
      </c>
      <c r="CA25" s="15">
        <f t="shared" si="33"/>
        <v>7</v>
      </c>
      <c r="CB25" s="15">
        <f t="shared" si="34"/>
        <v>11</v>
      </c>
      <c r="CC25" s="15">
        <f t="shared" si="35"/>
        <v>-2</v>
      </c>
      <c r="CD25" s="15">
        <f t="shared" si="35"/>
        <v>-4</v>
      </c>
      <c r="CE25" s="15">
        <f t="shared" si="36"/>
        <v>12</v>
      </c>
      <c r="CF25" s="15">
        <f t="shared" si="37"/>
        <v>18</v>
      </c>
      <c r="CG25" s="15">
        <f t="shared" si="38"/>
        <v>-6</v>
      </c>
      <c r="CH25" s="20">
        <f t="shared" si="39"/>
        <v>2.5</v>
      </c>
      <c r="CI25" s="20">
        <f t="shared" si="39"/>
        <v>2.3333333333333335</v>
      </c>
      <c r="CJ25" s="20">
        <f t="shared" si="40"/>
        <v>3.5</v>
      </c>
      <c r="CK25" s="20">
        <f t="shared" si="40"/>
        <v>3.6666666666666665</v>
      </c>
      <c r="CL25" s="20">
        <f t="shared" si="41"/>
        <v>2.4</v>
      </c>
      <c r="CM25" s="20">
        <f t="shared" si="42"/>
        <v>3.6</v>
      </c>
    </row>
    <row r="26" spans="1:91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Z26" s="5">
        <f>IF(ISBLANK(Table2[[#This Row],[GAMENUM]]), " ", IF((Table2[[#This Row],[TOPSEEDWINS]]+Table2[[#This Row],[LOWSEEDWINS]]) &lt;&gt; Table2[[#This Row],[GAMENUM]], 0, 1))</f>
        <v>1</v>
      </c>
      <c r="AE26" s="8"/>
      <c r="AI26" t="s">
        <v>32</v>
      </c>
      <c r="AJ26">
        <f t="shared" si="9"/>
        <v>6</v>
      </c>
      <c r="AK26">
        <f t="shared" si="10"/>
        <v>7</v>
      </c>
      <c r="AL26">
        <f t="shared" si="11"/>
        <v>0</v>
      </c>
      <c r="AM26">
        <f t="shared" si="12"/>
        <v>0</v>
      </c>
      <c r="AN26">
        <f t="shared" si="43"/>
        <v>13</v>
      </c>
      <c r="AO26">
        <f t="shared" si="13"/>
        <v>7</v>
      </c>
      <c r="AP26">
        <f t="shared" si="14"/>
        <v>6</v>
      </c>
      <c r="AQ26">
        <f t="shared" si="15"/>
        <v>7</v>
      </c>
      <c r="AR26">
        <f t="shared" si="16"/>
        <v>6</v>
      </c>
      <c r="AS26">
        <f t="shared" si="17"/>
        <v>4</v>
      </c>
      <c r="AT26">
        <f t="shared" si="18"/>
        <v>3</v>
      </c>
      <c r="AU26">
        <f t="shared" si="19"/>
        <v>3</v>
      </c>
      <c r="AV26">
        <f t="shared" si="20"/>
        <v>3</v>
      </c>
      <c r="AW26">
        <f t="shared" si="21"/>
        <v>3</v>
      </c>
      <c r="AX26">
        <f t="shared" si="22"/>
        <v>3</v>
      </c>
      <c r="AY26">
        <f t="shared" si="23"/>
        <v>9</v>
      </c>
      <c r="AZ26">
        <f t="shared" si="24"/>
        <v>10</v>
      </c>
      <c r="BA26">
        <f t="shared" si="25"/>
        <v>8</v>
      </c>
      <c r="BB26">
        <f t="shared" si="26"/>
        <v>8</v>
      </c>
      <c r="BC26">
        <f t="shared" si="44"/>
        <v>1</v>
      </c>
      <c r="BD26">
        <f t="shared" si="44"/>
        <v>2</v>
      </c>
      <c r="BE26">
        <f t="shared" si="45"/>
        <v>19</v>
      </c>
      <c r="BF26">
        <f t="shared" si="46"/>
        <v>16</v>
      </c>
      <c r="BG26">
        <f t="shared" si="47"/>
        <v>3</v>
      </c>
      <c r="BH26">
        <f t="shared" si="48"/>
        <v>3</v>
      </c>
      <c r="BI26">
        <f t="shared" si="48"/>
        <v>3.3333333333333335</v>
      </c>
      <c r="BJ26">
        <f t="shared" si="49"/>
        <v>2.6666666666666665</v>
      </c>
      <c r="BK26">
        <f t="shared" si="49"/>
        <v>2.6666666666666665</v>
      </c>
      <c r="BL26">
        <f t="shared" si="27"/>
        <v>3.1666666666666665</v>
      </c>
      <c r="BM26">
        <f t="shared" si="28"/>
        <v>2.6666666666666665</v>
      </c>
      <c r="BO26" t="str">
        <f t="shared" si="29"/>
        <v>TOR</v>
      </c>
      <c r="BP26" s="15">
        <f t="shared" si="30"/>
        <v>13</v>
      </c>
      <c r="BQ26" s="15">
        <f t="shared" si="30"/>
        <v>7</v>
      </c>
      <c r="BR26" s="15">
        <f t="shared" si="30"/>
        <v>6</v>
      </c>
      <c r="BS26" s="15">
        <f t="shared" si="30"/>
        <v>7</v>
      </c>
      <c r="BT26" s="15">
        <f t="shared" si="30"/>
        <v>6</v>
      </c>
      <c r="BU26" s="15">
        <f t="shared" si="30"/>
        <v>4</v>
      </c>
      <c r="BV26" s="15">
        <f t="shared" si="30"/>
        <v>3</v>
      </c>
      <c r="BW26" s="15">
        <f t="shared" si="30"/>
        <v>3</v>
      </c>
      <c r="BX26" s="15">
        <f t="shared" si="30"/>
        <v>3</v>
      </c>
      <c r="BY26" s="15">
        <f t="shared" si="31"/>
        <v>20</v>
      </c>
      <c r="BZ26" s="15">
        <f t="shared" si="32"/>
        <v>16</v>
      </c>
      <c r="CA26" s="15">
        <f t="shared" si="33"/>
        <v>27</v>
      </c>
      <c r="CB26" s="15">
        <f t="shared" si="34"/>
        <v>15</v>
      </c>
      <c r="CC26" s="15">
        <f t="shared" si="35"/>
        <v>-7</v>
      </c>
      <c r="CD26" s="15">
        <f t="shared" si="35"/>
        <v>1</v>
      </c>
      <c r="CE26" s="15">
        <f t="shared" si="36"/>
        <v>36</v>
      </c>
      <c r="CF26" s="15">
        <f t="shared" si="37"/>
        <v>42</v>
      </c>
      <c r="CG26" s="15">
        <f t="shared" si="38"/>
        <v>-6</v>
      </c>
      <c r="CH26" s="20">
        <f t="shared" si="39"/>
        <v>2.8571428571428572</v>
      </c>
      <c r="CI26" s="20">
        <f t="shared" si="39"/>
        <v>2.6666666666666665</v>
      </c>
      <c r="CJ26" s="20">
        <f t="shared" si="40"/>
        <v>3.8571428571428572</v>
      </c>
      <c r="CK26" s="20">
        <f t="shared" si="40"/>
        <v>2.5</v>
      </c>
      <c r="CL26" s="20">
        <f t="shared" si="41"/>
        <v>2.7692307692307692</v>
      </c>
      <c r="CM26" s="20">
        <f t="shared" si="42"/>
        <v>3.2307692307692308</v>
      </c>
    </row>
    <row r="27" spans="1:91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1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Z27" s="5">
        <f>IF(ISBLANK(Table2[[#This Row],[GAMENUM]]), " ", IF((Table2[[#This Row],[TOPSEEDWINS]]+Table2[[#This Row],[LOWSEEDWINS]]) &lt;&gt; Table2[[#This Row],[GAMENUM]], 0, 1))</f>
        <v>1</v>
      </c>
      <c r="AE27" s="8"/>
      <c r="AI27" t="s">
        <v>162</v>
      </c>
      <c r="AJ27">
        <f t="shared" si="9"/>
        <v>6</v>
      </c>
      <c r="AK27">
        <f t="shared" si="10"/>
        <v>0</v>
      </c>
      <c r="AL27">
        <f t="shared" si="11"/>
        <v>0</v>
      </c>
      <c r="AM27">
        <f t="shared" si="12"/>
        <v>0</v>
      </c>
      <c r="AN27">
        <f t="shared" si="43"/>
        <v>6</v>
      </c>
      <c r="AO27">
        <f t="shared" si="13"/>
        <v>3</v>
      </c>
      <c r="AP27">
        <f t="shared" si="14"/>
        <v>3</v>
      </c>
      <c r="AQ27">
        <f t="shared" si="15"/>
        <v>2</v>
      </c>
      <c r="AR27">
        <f t="shared" si="16"/>
        <v>4</v>
      </c>
      <c r="AS27">
        <f t="shared" si="17"/>
        <v>1</v>
      </c>
      <c r="AT27">
        <f t="shared" si="18"/>
        <v>2</v>
      </c>
      <c r="AU27">
        <f t="shared" si="19"/>
        <v>1</v>
      </c>
      <c r="AV27">
        <f t="shared" si="20"/>
        <v>2</v>
      </c>
      <c r="AW27">
        <f t="shared" si="21"/>
        <v>3</v>
      </c>
      <c r="AX27">
        <f t="shared" si="22"/>
        <v>3</v>
      </c>
      <c r="AY27">
        <f t="shared" si="23"/>
        <v>8</v>
      </c>
      <c r="AZ27">
        <f t="shared" si="24"/>
        <v>8</v>
      </c>
      <c r="BA27">
        <f t="shared" si="25"/>
        <v>10</v>
      </c>
      <c r="BB27">
        <f t="shared" si="26"/>
        <v>9</v>
      </c>
      <c r="BC27">
        <f t="shared" si="44"/>
        <v>-2</v>
      </c>
      <c r="BD27">
        <f t="shared" si="44"/>
        <v>-1</v>
      </c>
      <c r="BE27">
        <f t="shared" si="45"/>
        <v>16</v>
      </c>
      <c r="BF27">
        <f t="shared" si="46"/>
        <v>19</v>
      </c>
      <c r="BG27">
        <f t="shared" si="47"/>
        <v>-3</v>
      </c>
      <c r="BH27">
        <f t="shared" si="48"/>
        <v>2.6666666666666665</v>
      </c>
      <c r="BI27">
        <f t="shared" si="48"/>
        <v>2.6666666666666665</v>
      </c>
      <c r="BJ27">
        <f t="shared" si="49"/>
        <v>3.3333333333333335</v>
      </c>
      <c r="BK27">
        <f t="shared" si="49"/>
        <v>3</v>
      </c>
      <c r="BL27">
        <f t="shared" si="27"/>
        <v>2.6666666666666665</v>
      </c>
      <c r="BM27">
        <f t="shared" si="28"/>
        <v>3.1666666666666665</v>
      </c>
      <c r="BO27" t="str">
        <f t="shared" si="29"/>
        <v>OTT</v>
      </c>
      <c r="BP27" s="15">
        <f t="shared" si="30"/>
        <v>6</v>
      </c>
      <c r="BQ27" s="15">
        <f t="shared" si="30"/>
        <v>3</v>
      </c>
      <c r="BR27" s="15">
        <f t="shared" si="30"/>
        <v>3</v>
      </c>
      <c r="BS27" s="15">
        <f t="shared" si="30"/>
        <v>2</v>
      </c>
      <c r="BT27" s="15">
        <f t="shared" si="30"/>
        <v>4</v>
      </c>
      <c r="BU27" s="15">
        <f t="shared" si="30"/>
        <v>1</v>
      </c>
      <c r="BV27" s="15">
        <f t="shared" si="30"/>
        <v>2</v>
      </c>
      <c r="BW27" s="15">
        <f t="shared" si="30"/>
        <v>1</v>
      </c>
      <c r="BX27" s="15">
        <f t="shared" si="30"/>
        <v>2</v>
      </c>
      <c r="BY27" s="15">
        <f t="shared" si="31"/>
        <v>8</v>
      </c>
      <c r="BZ27" s="15">
        <f t="shared" si="32"/>
        <v>8</v>
      </c>
      <c r="CA27" s="15">
        <f t="shared" si="33"/>
        <v>10</v>
      </c>
      <c r="CB27" s="15">
        <f t="shared" si="34"/>
        <v>9</v>
      </c>
      <c r="CC27" s="15">
        <f t="shared" si="35"/>
        <v>-2</v>
      </c>
      <c r="CD27" s="15">
        <f t="shared" si="35"/>
        <v>-1</v>
      </c>
      <c r="CE27" s="15">
        <f t="shared" si="36"/>
        <v>16</v>
      </c>
      <c r="CF27" s="15">
        <f t="shared" si="37"/>
        <v>19</v>
      </c>
      <c r="CG27" s="15">
        <f t="shared" si="38"/>
        <v>-3</v>
      </c>
      <c r="CH27" s="20">
        <f t="shared" si="39"/>
        <v>2.6666666666666665</v>
      </c>
      <c r="CI27" s="20">
        <f t="shared" si="39"/>
        <v>2.6666666666666665</v>
      </c>
      <c r="CJ27" s="20">
        <f t="shared" si="40"/>
        <v>3.3333333333333335</v>
      </c>
      <c r="CK27" s="20">
        <f t="shared" si="40"/>
        <v>3</v>
      </c>
      <c r="CL27" s="20">
        <f t="shared" si="41"/>
        <v>2.6666666666666665</v>
      </c>
      <c r="CM27" s="20">
        <f t="shared" si="42"/>
        <v>3.1666666666666665</v>
      </c>
    </row>
    <row r="28" spans="1:91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2">
        <f>IF(ISBLANK(Table2[[#This Row],[GAMENUM]]), " ", IF((Table2[[#This Row],[TOPSEEDWINS]]+Table2[[#This Row],[LOWSEEDWINS]]) &lt;&gt; Table2[[#This Row],[GAMENUM]], 0, 1))</f>
        <v>1</v>
      </c>
      <c r="AA28" s="1"/>
      <c r="AE28" s="8"/>
      <c r="AI28" t="s">
        <v>36</v>
      </c>
      <c r="AJ28">
        <f t="shared" si="9"/>
        <v>5</v>
      </c>
      <c r="AK28">
        <f t="shared" si="10"/>
        <v>0</v>
      </c>
      <c r="AL28">
        <f t="shared" si="11"/>
        <v>0</v>
      </c>
      <c r="AM28">
        <f t="shared" si="12"/>
        <v>0</v>
      </c>
      <c r="AN28">
        <f t="shared" si="43"/>
        <v>5</v>
      </c>
      <c r="AO28">
        <f t="shared" si="13"/>
        <v>3</v>
      </c>
      <c r="AP28">
        <f t="shared" si="14"/>
        <v>2</v>
      </c>
      <c r="AQ28">
        <f t="shared" si="15"/>
        <v>1</v>
      </c>
      <c r="AR28">
        <f t="shared" si="16"/>
        <v>4</v>
      </c>
      <c r="AS28">
        <f t="shared" si="17"/>
        <v>0</v>
      </c>
      <c r="AT28">
        <f t="shared" si="18"/>
        <v>3</v>
      </c>
      <c r="AU28">
        <f t="shared" si="19"/>
        <v>1</v>
      </c>
      <c r="AV28">
        <f t="shared" si="20"/>
        <v>1</v>
      </c>
      <c r="AW28">
        <f t="shared" si="21"/>
        <v>3</v>
      </c>
      <c r="AX28">
        <f t="shared" si="22"/>
        <v>2</v>
      </c>
      <c r="AY28">
        <f t="shared" si="23"/>
        <v>5</v>
      </c>
      <c r="AZ28">
        <f t="shared" si="24"/>
        <v>7</v>
      </c>
      <c r="BA28">
        <f t="shared" si="25"/>
        <v>14</v>
      </c>
      <c r="BB28">
        <f t="shared" si="26"/>
        <v>5</v>
      </c>
      <c r="BC28">
        <f t="shared" si="44"/>
        <v>-9</v>
      </c>
      <c r="BD28">
        <f t="shared" si="44"/>
        <v>2</v>
      </c>
      <c r="BE28">
        <f t="shared" si="45"/>
        <v>12</v>
      </c>
      <c r="BF28">
        <f t="shared" si="46"/>
        <v>19</v>
      </c>
      <c r="BG28">
        <f t="shared" si="47"/>
        <v>-7</v>
      </c>
      <c r="BH28">
        <f t="shared" si="48"/>
        <v>1.6666666666666667</v>
      </c>
      <c r="BI28">
        <f t="shared" si="48"/>
        <v>3.5</v>
      </c>
      <c r="BJ28">
        <f t="shared" si="49"/>
        <v>4.666666666666667</v>
      </c>
      <c r="BK28">
        <f t="shared" si="49"/>
        <v>2.5</v>
      </c>
      <c r="BL28">
        <f t="shared" si="27"/>
        <v>2.4</v>
      </c>
      <c r="BM28">
        <f t="shared" si="28"/>
        <v>3.8</v>
      </c>
      <c r="BO28" t="str">
        <f t="shared" si="29"/>
        <v>TBL</v>
      </c>
      <c r="BP28" s="15">
        <f t="shared" si="30"/>
        <v>5</v>
      </c>
      <c r="BQ28" s="15">
        <f t="shared" si="30"/>
        <v>3</v>
      </c>
      <c r="BR28" s="15">
        <f t="shared" si="30"/>
        <v>2</v>
      </c>
      <c r="BS28" s="15">
        <f t="shared" si="30"/>
        <v>1</v>
      </c>
      <c r="BT28" s="15">
        <f t="shared" si="30"/>
        <v>4</v>
      </c>
      <c r="BU28" s="15">
        <f t="shared" si="30"/>
        <v>0</v>
      </c>
      <c r="BV28" s="15">
        <f t="shared" si="30"/>
        <v>3</v>
      </c>
      <c r="BW28" s="15">
        <f t="shared" si="30"/>
        <v>1</v>
      </c>
      <c r="BX28" s="15">
        <f t="shared" si="30"/>
        <v>1</v>
      </c>
      <c r="BY28" s="15">
        <f t="shared" si="31"/>
        <v>5</v>
      </c>
      <c r="BZ28" s="15">
        <f t="shared" si="32"/>
        <v>7</v>
      </c>
      <c r="CA28" s="15">
        <f t="shared" si="33"/>
        <v>14</v>
      </c>
      <c r="CB28" s="15">
        <f t="shared" si="34"/>
        <v>5</v>
      </c>
      <c r="CC28" s="15">
        <f t="shared" si="35"/>
        <v>-9</v>
      </c>
      <c r="CD28" s="15">
        <f t="shared" si="35"/>
        <v>2</v>
      </c>
      <c r="CE28" s="15">
        <f t="shared" si="36"/>
        <v>12</v>
      </c>
      <c r="CF28" s="15">
        <f t="shared" si="37"/>
        <v>19</v>
      </c>
      <c r="CG28" s="15">
        <f t="shared" si="38"/>
        <v>-7</v>
      </c>
      <c r="CH28" s="20">
        <f t="shared" si="39"/>
        <v>1.6666666666666667</v>
      </c>
      <c r="CI28" s="20">
        <f t="shared" si="39"/>
        <v>3.5</v>
      </c>
      <c r="CJ28" s="20">
        <f t="shared" si="40"/>
        <v>4.666666666666667</v>
      </c>
      <c r="CK28" s="20">
        <f t="shared" si="40"/>
        <v>2.5</v>
      </c>
      <c r="CL28" s="20">
        <f t="shared" si="41"/>
        <v>2.4</v>
      </c>
      <c r="CM28" s="20">
        <f t="shared" si="42"/>
        <v>3.8</v>
      </c>
    </row>
    <row r="29" spans="1:91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Z29" s="5">
        <f>IF(ISBLANK(Table2[[#This Row],[GAMENUM]]), " ", IF((Table2[[#This Row],[TOPSEEDWINS]]+Table2[[#This Row],[LOWSEEDWINS]]) &lt;&gt; Table2[[#This Row],[GAMENUM]], 0, 1))</f>
        <v>1</v>
      </c>
      <c r="AE29" s="8"/>
      <c r="AI29" t="s">
        <v>35</v>
      </c>
      <c r="AJ29">
        <f t="shared" si="9"/>
        <v>5</v>
      </c>
      <c r="AK29">
        <f t="shared" si="10"/>
        <v>7</v>
      </c>
      <c r="AL29">
        <f t="shared" si="11"/>
        <v>4</v>
      </c>
      <c r="AM29">
        <f t="shared" si="12"/>
        <v>0</v>
      </c>
      <c r="AN29">
        <f t="shared" si="43"/>
        <v>16</v>
      </c>
      <c r="AO29">
        <f t="shared" si="13"/>
        <v>7</v>
      </c>
      <c r="AP29">
        <f t="shared" si="14"/>
        <v>9</v>
      </c>
      <c r="AQ29">
        <f t="shared" si="15"/>
        <v>11</v>
      </c>
      <c r="AR29">
        <f t="shared" si="16"/>
        <v>5</v>
      </c>
      <c r="AS29">
        <f t="shared" si="17"/>
        <v>4</v>
      </c>
      <c r="AT29">
        <f t="shared" si="18"/>
        <v>2</v>
      </c>
      <c r="AU29">
        <f t="shared" si="19"/>
        <v>7</v>
      </c>
      <c r="AV29">
        <f t="shared" si="20"/>
        <v>2</v>
      </c>
      <c r="AW29">
        <f t="shared" si="21"/>
        <v>2</v>
      </c>
      <c r="AX29">
        <f t="shared" si="22"/>
        <v>3</v>
      </c>
      <c r="AY29">
        <f t="shared" si="23"/>
        <v>5</v>
      </c>
      <c r="AZ29">
        <f t="shared" si="24"/>
        <v>14</v>
      </c>
      <c r="BA29">
        <f t="shared" si="25"/>
        <v>7</v>
      </c>
      <c r="BB29">
        <f t="shared" si="26"/>
        <v>5</v>
      </c>
      <c r="BC29">
        <f t="shared" si="44"/>
        <v>-2</v>
      </c>
      <c r="BD29">
        <f t="shared" si="44"/>
        <v>9</v>
      </c>
      <c r="BE29">
        <f t="shared" si="45"/>
        <v>19</v>
      </c>
      <c r="BF29">
        <f t="shared" si="46"/>
        <v>12</v>
      </c>
      <c r="BG29">
        <f t="shared" si="47"/>
        <v>7</v>
      </c>
      <c r="BH29">
        <f t="shared" si="48"/>
        <v>2.5</v>
      </c>
      <c r="BI29">
        <f t="shared" si="48"/>
        <v>4.666666666666667</v>
      </c>
      <c r="BJ29">
        <f t="shared" si="49"/>
        <v>3.5</v>
      </c>
      <c r="BK29">
        <f t="shared" si="49"/>
        <v>1.6666666666666667</v>
      </c>
      <c r="BL29">
        <f t="shared" si="27"/>
        <v>3.8</v>
      </c>
      <c r="BM29">
        <f t="shared" si="28"/>
        <v>2.4</v>
      </c>
      <c r="BO29" t="str">
        <f t="shared" si="29"/>
        <v>FLA</v>
      </c>
      <c r="BP29" s="15">
        <f t="shared" si="30"/>
        <v>16</v>
      </c>
      <c r="BQ29" s="15">
        <f t="shared" si="30"/>
        <v>7</v>
      </c>
      <c r="BR29" s="15">
        <f t="shared" si="30"/>
        <v>9</v>
      </c>
      <c r="BS29" s="15">
        <f t="shared" si="30"/>
        <v>11</v>
      </c>
      <c r="BT29" s="15">
        <f t="shared" si="30"/>
        <v>5</v>
      </c>
      <c r="BU29" s="15">
        <f t="shared" si="30"/>
        <v>4</v>
      </c>
      <c r="BV29" s="15">
        <f t="shared" si="30"/>
        <v>2</v>
      </c>
      <c r="BW29" s="15">
        <f t="shared" si="30"/>
        <v>7</v>
      </c>
      <c r="BX29" s="15">
        <f t="shared" si="30"/>
        <v>2</v>
      </c>
      <c r="BY29" s="15">
        <f t="shared" si="31"/>
        <v>18</v>
      </c>
      <c r="BZ29" s="15">
        <f t="shared" si="32"/>
        <v>43</v>
      </c>
      <c r="CA29" s="15">
        <f t="shared" si="33"/>
        <v>15</v>
      </c>
      <c r="CB29" s="15">
        <f t="shared" si="34"/>
        <v>18</v>
      </c>
      <c r="CC29" s="15">
        <f t="shared" si="35"/>
        <v>3</v>
      </c>
      <c r="CD29" s="15">
        <f t="shared" si="35"/>
        <v>25</v>
      </c>
      <c r="CE29" s="15">
        <f t="shared" si="36"/>
        <v>61</v>
      </c>
      <c r="CF29" s="15">
        <f t="shared" si="37"/>
        <v>33</v>
      </c>
      <c r="CG29" s="15">
        <f t="shared" si="38"/>
        <v>28</v>
      </c>
      <c r="CH29" s="20">
        <f t="shared" si="39"/>
        <v>2.5714285714285716</v>
      </c>
      <c r="CI29" s="20">
        <f t="shared" si="39"/>
        <v>4.7777777777777777</v>
      </c>
      <c r="CJ29" s="20">
        <f t="shared" si="40"/>
        <v>2.1428571428571428</v>
      </c>
      <c r="CK29" s="20">
        <f t="shared" si="40"/>
        <v>2</v>
      </c>
      <c r="CL29" s="20">
        <f t="shared" si="41"/>
        <v>3.8125</v>
      </c>
      <c r="CM29" s="20">
        <f t="shared" si="42"/>
        <v>2.0625</v>
      </c>
    </row>
    <row r="30" spans="1:91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Z30" s="5">
        <f>IF(ISBLANK(Table2[[#This Row],[GAMENUM]]), " ", IF((Table2[[#This Row],[TOPSEEDWINS]]+Table2[[#This Row],[LOWSEEDWINS]]) &lt;&gt; Table2[[#This Row],[GAMENUM]], 0, 1))</f>
        <v>1</v>
      </c>
      <c r="AA30" t="s">
        <v>186</v>
      </c>
      <c r="AE30" s="8"/>
      <c r="AI30" t="s">
        <v>43</v>
      </c>
      <c r="AJ30">
        <f t="shared" si="9"/>
        <v>7</v>
      </c>
      <c r="AK30">
        <f t="shared" si="10"/>
        <v>6</v>
      </c>
      <c r="AL30">
        <f t="shared" si="11"/>
        <v>0</v>
      </c>
      <c r="AM30">
        <f t="shared" si="12"/>
        <v>0</v>
      </c>
      <c r="AN30">
        <f t="shared" si="43"/>
        <v>13</v>
      </c>
      <c r="AO30">
        <f t="shared" si="13"/>
        <v>7</v>
      </c>
      <c r="AP30">
        <f t="shared" si="14"/>
        <v>6</v>
      </c>
      <c r="AQ30">
        <f t="shared" si="15"/>
        <v>6</v>
      </c>
      <c r="AR30">
        <f t="shared" si="16"/>
        <v>7</v>
      </c>
      <c r="AS30">
        <f t="shared" si="17"/>
        <v>6</v>
      </c>
      <c r="AT30">
        <f t="shared" si="18"/>
        <v>1</v>
      </c>
      <c r="AU30">
        <f t="shared" si="19"/>
        <v>0</v>
      </c>
      <c r="AV30">
        <f t="shared" si="20"/>
        <v>6</v>
      </c>
      <c r="AW30">
        <f t="shared" si="21"/>
        <v>4</v>
      </c>
      <c r="AX30">
        <f t="shared" si="22"/>
        <v>3</v>
      </c>
      <c r="AY30">
        <f t="shared" si="23"/>
        <v>16</v>
      </c>
      <c r="AZ30">
        <f t="shared" si="24"/>
        <v>5</v>
      </c>
      <c r="BA30">
        <f t="shared" si="25"/>
        <v>10</v>
      </c>
      <c r="BB30">
        <f t="shared" si="26"/>
        <v>17</v>
      </c>
      <c r="BC30">
        <f t="shared" si="44"/>
        <v>6</v>
      </c>
      <c r="BD30">
        <f t="shared" si="44"/>
        <v>-12</v>
      </c>
      <c r="BE30">
        <f t="shared" si="45"/>
        <v>21</v>
      </c>
      <c r="BF30">
        <f t="shared" si="46"/>
        <v>27</v>
      </c>
      <c r="BG30">
        <f t="shared" si="47"/>
        <v>-6</v>
      </c>
      <c r="BH30">
        <f t="shared" si="48"/>
        <v>4</v>
      </c>
      <c r="BI30">
        <f t="shared" si="48"/>
        <v>1.6666666666666667</v>
      </c>
      <c r="BJ30">
        <f t="shared" si="49"/>
        <v>2.5</v>
      </c>
      <c r="BK30">
        <f t="shared" si="49"/>
        <v>5.666666666666667</v>
      </c>
      <c r="BL30">
        <f t="shared" si="27"/>
        <v>3</v>
      </c>
      <c r="BM30">
        <f t="shared" si="28"/>
        <v>3.8571428571428572</v>
      </c>
      <c r="BO30" t="str">
        <f t="shared" si="29"/>
        <v>WPG</v>
      </c>
      <c r="BP30" s="15">
        <f t="shared" si="30"/>
        <v>13</v>
      </c>
      <c r="BQ30" s="15">
        <f t="shared" si="30"/>
        <v>7</v>
      </c>
      <c r="BR30" s="15">
        <f t="shared" si="30"/>
        <v>6</v>
      </c>
      <c r="BS30" s="15">
        <f t="shared" si="30"/>
        <v>6</v>
      </c>
      <c r="BT30" s="15">
        <f t="shared" si="30"/>
        <v>7</v>
      </c>
      <c r="BU30" s="15">
        <f t="shared" si="30"/>
        <v>6</v>
      </c>
      <c r="BV30" s="15">
        <f t="shared" si="30"/>
        <v>1</v>
      </c>
      <c r="BW30" s="15">
        <f t="shared" si="30"/>
        <v>0</v>
      </c>
      <c r="BX30" s="15">
        <f t="shared" si="30"/>
        <v>6</v>
      </c>
      <c r="BY30" s="15">
        <f t="shared" si="31"/>
        <v>26</v>
      </c>
      <c r="BZ30" s="15">
        <f t="shared" si="32"/>
        <v>9</v>
      </c>
      <c r="CA30" s="15">
        <f t="shared" si="33"/>
        <v>13</v>
      </c>
      <c r="CB30" s="15">
        <f t="shared" si="34"/>
        <v>27</v>
      </c>
      <c r="CC30" s="15">
        <f t="shared" si="35"/>
        <v>13</v>
      </c>
      <c r="CD30" s="15">
        <f t="shared" si="35"/>
        <v>-18</v>
      </c>
      <c r="CE30" s="15">
        <f t="shared" si="36"/>
        <v>35</v>
      </c>
      <c r="CF30" s="15">
        <f t="shared" si="37"/>
        <v>40</v>
      </c>
      <c r="CG30" s="15">
        <f t="shared" si="38"/>
        <v>-5</v>
      </c>
      <c r="CH30" s="20">
        <f t="shared" si="39"/>
        <v>3.7142857142857144</v>
      </c>
      <c r="CI30" s="20">
        <f t="shared" si="39"/>
        <v>1.5</v>
      </c>
      <c r="CJ30" s="20">
        <f t="shared" si="40"/>
        <v>1.8571428571428572</v>
      </c>
      <c r="CK30" s="20">
        <f t="shared" si="40"/>
        <v>4.5</v>
      </c>
      <c r="CL30" s="20">
        <f t="shared" si="41"/>
        <v>2.6923076923076925</v>
      </c>
      <c r="CM30" s="20">
        <f t="shared" si="42"/>
        <v>3.0769230769230771</v>
      </c>
    </row>
    <row r="31" spans="1:91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Z31" s="5">
        <f>IF(ISBLANK(Table2[[#This Row],[GAMENUM]]), " ", IF((Table2[[#This Row],[TOPSEEDWINS]]+Table2[[#This Row],[LOWSEEDWINS]]) &lt;&gt; Table2[[#This Row],[GAMENUM]], 0, 1))</f>
        <v>1</v>
      </c>
      <c r="AE31" s="8"/>
      <c r="AI31" t="s">
        <v>158</v>
      </c>
      <c r="AJ31">
        <f t="shared" si="9"/>
        <v>7</v>
      </c>
      <c r="AK31">
        <f t="shared" si="10"/>
        <v>0</v>
      </c>
      <c r="AL31">
        <f t="shared" si="11"/>
        <v>0</v>
      </c>
      <c r="AM31">
        <f t="shared" si="12"/>
        <v>0</v>
      </c>
      <c r="AN31">
        <f t="shared" si="43"/>
        <v>7</v>
      </c>
      <c r="AO31">
        <f t="shared" si="13"/>
        <v>3</v>
      </c>
      <c r="AP31">
        <f t="shared" si="14"/>
        <v>4</v>
      </c>
      <c r="AQ31">
        <f t="shared" si="15"/>
        <v>3</v>
      </c>
      <c r="AR31">
        <f t="shared" si="16"/>
        <v>4</v>
      </c>
      <c r="AS31">
        <f t="shared" si="17"/>
        <v>3</v>
      </c>
      <c r="AT31">
        <f t="shared" si="18"/>
        <v>0</v>
      </c>
      <c r="AU31">
        <f t="shared" si="19"/>
        <v>0</v>
      </c>
      <c r="AV31">
        <f t="shared" si="20"/>
        <v>4</v>
      </c>
      <c r="AW31">
        <f t="shared" si="21"/>
        <v>3</v>
      </c>
      <c r="AX31">
        <f t="shared" si="22"/>
        <v>4</v>
      </c>
      <c r="AY31">
        <f t="shared" si="23"/>
        <v>17</v>
      </c>
      <c r="AZ31">
        <f t="shared" si="24"/>
        <v>10</v>
      </c>
      <c r="BA31">
        <f t="shared" si="25"/>
        <v>5</v>
      </c>
      <c r="BB31">
        <f t="shared" si="26"/>
        <v>16</v>
      </c>
      <c r="BC31">
        <f t="shared" si="44"/>
        <v>12</v>
      </c>
      <c r="BD31">
        <f t="shared" si="44"/>
        <v>-6</v>
      </c>
      <c r="BE31">
        <f t="shared" si="45"/>
        <v>27</v>
      </c>
      <c r="BF31">
        <f t="shared" si="46"/>
        <v>21</v>
      </c>
      <c r="BG31">
        <f t="shared" si="47"/>
        <v>6</v>
      </c>
      <c r="BH31">
        <f t="shared" si="48"/>
        <v>5.666666666666667</v>
      </c>
      <c r="BI31">
        <f t="shared" si="48"/>
        <v>2.5</v>
      </c>
      <c r="BJ31">
        <f t="shared" si="49"/>
        <v>1.6666666666666667</v>
      </c>
      <c r="BK31">
        <f t="shared" si="49"/>
        <v>4</v>
      </c>
      <c r="BL31">
        <f t="shared" si="27"/>
        <v>3.8571428571428572</v>
      </c>
      <c r="BM31">
        <f t="shared" si="28"/>
        <v>3</v>
      </c>
      <c r="BO31" t="str">
        <f t="shared" si="29"/>
        <v>STL</v>
      </c>
      <c r="BP31" s="15">
        <f t="shared" si="30"/>
        <v>7</v>
      </c>
      <c r="BQ31" s="15">
        <f t="shared" si="30"/>
        <v>3</v>
      </c>
      <c r="BR31" s="15">
        <f t="shared" si="30"/>
        <v>4</v>
      </c>
      <c r="BS31" s="15">
        <f t="shared" si="30"/>
        <v>3</v>
      </c>
      <c r="BT31" s="15">
        <f t="shared" si="30"/>
        <v>4</v>
      </c>
      <c r="BU31" s="15">
        <f t="shared" si="30"/>
        <v>3</v>
      </c>
      <c r="BV31" s="15">
        <f t="shared" si="30"/>
        <v>0</v>
      </c>
      <c r="BW31" s="15">
        <f t="shared" si="30"/>
        <v>0</v>
      </c>
      <c r="BX31" s="15">
        <f t="shared" si="30"/>
        <v>4</v>
      </c>
      <c r="BY31" s="15">
        <f t="shared" si="31"/>
        <v>17</v>
      </c>
      <c r="BZ31" s="15">
        <f t="shared" si="32"/>
        <v>10</v>
      </c>
      <c r="CA31" s="15">
        <f t="shared" si="33"/>
        <v>5</v>
      </c>
      <c r="CB31" s="15">
        <f t="shared" si="34"/>
        <v>16</v>
      </c>
      <c r="CC31" s="15">
        <f t="shared" si="35"/>
        <v>12</v>
      </c>
      <c r="CD31" s="15">
        <f t="shared" si="35"/>
        <v>-6</v>
      </c>
      <c r="CE31" s="15">
        <f t="shared" si="36"/>
        <v>27</v>
      </c>
      <c r="CF31" s="15">
        <f t="shared" si="37"/>
        <v>21</v>
      </c>
      <c r="CG31" s="15">
        <f t="shared" si="38"/>
        <v>6</v>
      </c>
      <c r="CH31" s="20">
        <f t="shared" si="39"/>
        <v>5.666666666666667</v>
      </c>
      <c r="CI31" s="20">
        <f t="shared" si="39"/>
        <v>2.5</v>
      </c>
      <c r="CJ31" s="20">
        <f t="shared" si="40"/>
        <v>1.6666666666666667</v>
      </c>
      <c r="CK31" s="20">
        <f t="shared" si="40"/>
        <v>4</v>
      </c>
      <c r="CL31" s="20">
        <f t="shared" si="41"/>
        <v>3.8571428571428572</v>
      </c>
      <c r="CM31" s="20">
        <f t="shared" si="42"/>
        <v>3</v>
      </c>
    </row>
    <row r="32" spans="1:91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2">
        <f>IF(ISBLANK(Table2[[#This Row],[GAMENUM]]), " ", IF((Table2[[#This Row],[TOPSEEDWINS]]+Table2[[#This Row],[LOWSEEDWINS]]) &lt;&gt; Table2[[#This Row],[GAMENUM]], 0, 1))</f>
        <v>1</v>
      </c>
      <c r="AA32" s="1"/>
      <c r="AE32" s="8"/>
      <c r="AI32" t="s">
        <v>50</v>
      </c>
      <c r="AJ32">
        <f t="shared" si="9"/>
        <v>7</v>
      </c>
      <c r="AK32">
        <f t="shared" si="10"/>
        <v>6</v>
      </c>
      <c r="AL32">
        <f t="shared" si="11"/>
        <v>4</v>
      </c>
      <c r="AM32">
        <f t="shared" si="12"/>
        <v>0</v>
      </c>
      <c r="AN32">
        <f t="shared" si="43"/>
        <v>17</v>
      </c>
      <c r="AO32">
        <f t="shared" si="13"/>
        <v>9</v>
      </c>
      <c r="AP32">
        <f t="shared" si="14"/>
        <v>8</v>
      </c>
      <c r="AQ32">
        <f t="shared" si="15"/>
        <v>9</v>
      </c>
      <c r="AR32">
        <f t="shared" si="16"/>
        <v>8</v>
      </c>
      <c r="AS32">
        <f t="shared" si="17"/>
        <v>7</v>
      </c>
      <c r="AT32">
        <f t="shared" si="18"/>
        <v>2</v>
      </c>
      <c r="AU32">
        <f t="shared" si="19"/>
        <v>2</v>
      </c>
      <c r="AV32">
        <f t="shared" si="20"/>
        <v>5</v>
      </c>
      <c r="AW32">
        <f t="shared" si="21"/>
        <v>4</v>
      </c>
      <c r="AX32">
        <f t="shared" si="22"/>
        <v>3</v>
      </c>
      <c r="AY32">
        <f t="shared" si="23"/>
        <v>15</v>
      </c>
      <c r="AZ32">
        <f t="shared" si="24"/>
        <v>6</v>
      </c>
      <c r="BA32">
        <f t="shared" si="25"/>
        <v>12</v>
      </c>
      <c r="BB32">
        <f t="shared" si="26"/>
        <v>12</v>
      </c>
      <c r="BC32">
        <f t="shared" si="44"/>
        <v>3</v>
      </c>
      <c r="BD32">
        <f t="shared" si="44"/>
        <v>-6</v>
      </c>
      <c r="BE32">
        <f t="shared" si="45"/>
        <v>21</v>
      </c>
      <c r="BF32">
        <f t="shared" si="46"/>
        <v>24</v>
      </c>
      <c r="BG32">
        <f t="shared" si="47"/>
        <v>-3</v>
      </c>
      <c r="BH32">
        <f t="shared" si="48"/>
        <v>3.75</v>
      </c>
      <c r="BI32">
        <f t="shared" si="48"/>
        <v>2</v>
      </c>
      <c r="BJ32">
        <f t="shared" si="49"/>
        <v>3</v>
      </c>
      <c r="BK32">
        <f t="shared" si="49"/>
        <v>4</v>
      </c>
      <c r="BL32">
        <f t="shared" si="27"/>
        <v>3</v>
      </c>
      <c r="BM32">
        <f t="shared" si="28"/>
        <v>3.4285714285714284</v>
      </c>
      <c r="BO32" t="str">
        <f t="shared" si="29"/>
        <v>DAL</v>
      </c>
      <c r="BP32" s="15">
        <f t="shared" si="30"/>
        <v>17</v>
      </c>
      <c r="BQ32" s="15">
        <f t="shared" si="30"/>
        <v>9</v>
      </c>
      <c r="BR32" s="15">
        <f t="shared" si="30"/>
        <v>8</v>
      </c>
      <c r="BS32" s="15">
        <f t="shared" si="30"/>
        <v>9</v>
      </c>
      <c r="BT32" s="15">
        <f t="shared" si="30"/>
        <v>8</v>
      </c>
      <c r="BU32" s="15">
        <f t="shared" si="30"/>
        <v>7</v>
      </c>
      <c r="BV32" s="15">
        <f t="shared" si="30"/>
        <v>2</v>
      </c>
      <c r="BW32" s="15">
        <f t="shared" si="30"/>
        <v>2</v>
      </c>
      <c r="BX32" s="15">
        <f t="shared" si="30"/>
        <v>5</v>
      </c>
      <c r="BY32" s="15">
        <f t="shared" si="31"/>
        <v>31</v>
      </c>
      <c r="BZ32" s="15">
        <f t="shared" si="32"/>
        <v>10</v>
      </c>
      <c r="CA32" s="15">
        <f t="shared" si="33"/>
        <v>22</v>
      </c>
      <c r="CB32" s="15">
        <f t="shared" si="34"/>
        <v>28</v>
      </c>
      <c r="CC32" s="15">
        <f t="shared" si="35"/>
        <v>9</v>
      </c>
      <c r="CD32" s="15">
        <f t="shared" si="35"/>
        <v>-18</v>
      </c>
      <c r="CE32" s="15">
        <f t="shared" si="36"/>
        <v>41</v>
      </c>
      <c r="CF32" s="15">
        <f t="shared" si="37"/>
        <v>50</v>
      </c>
      <c r="CG32" s="15">
        <f t="shared" si="38"/>
        <v>-9</v>
      </c>
      <c r="CH32" s="20">
        <f t="shared" si="39"/>
        <v>3.4444444444444446</v>
      </c>
      <c r="CI32" s="20">
        <f t="shared" si="39"/>
        <v>1.25</v>
      </c>
      <c r="CJ32" s="20">
        <f t="shared" si="40"/>
        <v>2.4444444444444446</v>
      </c>
      <c r="CK32" s="20">
        <f t="shared" si="40"/>
        <v>3.5</v>
      </c>
      <c r="CL32" s="20">
        <f t="shared" si="41"/>
        <v>2.4117647058823528</v>
      </c>
      <c r="CM32" s="20">
        <f t="shared" si="42"/>
        <v>2.9411764705882355</v>
      </c>
    </row>
    <row r="33" spans="1:91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s="5">
        <f>IF(ISBLANK(Table2[[#This Row],[GAMENUM]]), " ", IF((Table2[[#This Row],[TOPSEEDWINS]]+Table2[[#This Row],[LOWSEEDWINS]]) &lt;&gt; Table2[[#This Row],[GAMENUM]], 0, 1))</f>
        <v>1</v>
      </c>
      <c r="AA33" t="s">
        <v>181</v>
      </c>
      <c r="AE33" s="8"/>
      <c r="AI33" t="s">
        <v>44</v>
      </c>
      <c r="AJ33">
        <f t="shared" si="9"/>
        <v>7</v>
      </c>
      <c r="AK33">
        <f t="shared" si="10"/>
        <v>0</v>
      </c>
      <c r="AL33">
        <f t="shared" si="11"/>
        <v>0</v>
      </c>
      <c r="AM33">
        <f t="shared" si="12"/>
        <v>0</v>
      </c>
      <c r="AN33">
        <f t="shared" si="43"/>
        <v>7</v>
      </c>
      <c r="AO33">
        <f t="shared" si="13"/>
        <v>3</v>
      </c>
      <c r="AP33">
        <f t="shared" si="14"/>
        <v>4</v>
      </c>
      <c r="AQ33">
        <f t="shared" si="15"/>
        <v>3</v>
      </c>
      <c r="AR33">
        <f t="shared" si="16"/>
        <v>4</v>
      </c>
      <c r="AS33">
        <f t="shared" si="17"/>
        <v>2</v>
      </c>
      <c r="AT33">
        <f t="shared" si="18"/>
        <v>1</v>
      </c>
      <c r="AU33">
        <f t="shared" si="19"/>
        <v>1</v>
      </c>
      <c r="AV33">
        <f t="shared" si="20"/>
        <v>3</v>
      </c>
      <c r="AW33">
        <f t="shared" si="21"/>
        <v>3</v>
      </c>
      <c r="AX33">
        <f t="shared" si="22"/>
        <v>4</v>
      </c>
      <c r="AY33">
        <f t="shared" si="23"/>
        <v>12</v>
      </c>
      <c r="AZ33">
        <f t="shared" si="24"/>
        <v>12</v>
      </c>
      <c r="BA33">
        <f t="shared" si="25"/>
        <v>6</v>
      </c>
      <c r="BB33">
        <f t="shared" si="26"/>
        <v>15</v>
      </c>
      <c r="BC33">
        <f t="shared" si="44"/>
        <v>6</v>
      </c>
      <c r="BD33">
        <f t="shared" si="44"/>
        <v>-3</v>
      </c>
      <c r="BE33">
        <f t="shared" si="45"/>
        <v>24</v>
      </c>
      <c r="BF33">
        <f t="shared" si="46"/>
        <v>21</v>
      </c>
      <c r="BG33">
        <f t="shared" si="47"/>
        <v>3</v>
      </c>
      <c r="BH33">
        <f t="shared" si="48"/>
        <v>4</v>
      </c>
      <c r="BI33">
        <f t="shared" si="48"/>
        <v>3</v>
      </c>
      <c r="BJ33">
        <f t="shared" si="49"/>
        <v>2</v>
      </c>
      <c r="BK33">
        <f t="shared" si="49"/>
        <v>3.75</v>
      </c>
      <c r="BL33">
        <f t="shared" si="27"/>
        <v>3.4285714285714284</v>
      </c>
      <c r="BM33">
        <f t="shared" si="28"/>
        <v>3</v>
      </c>
      <c r="BO33" t="str">
        <f t="shared" si="29"/>
        <v>COL</v>
      </c>
      <c r="BP33" s="15">
        <f t="shared" si="30"/>
        <v>7</v>
      </c>
      <c r="BQ33" s="15">
        <f t="shared" si="30"/>
        <v>3</v>
      </c>
      <c r="BR33" s="15">
        <f t="shared" si="30"/>
        <v>4</v>
      </c>
      <c r="BS33" s="15">
        <f t="shared" si="30"/>
        <v>3</v>
      </c>
      <c r="BT33" s="15">
        <f t="shared" si="30"/>
        <v>4</v>
      </c>
      <c r="BU33" s="15">
        <f t="shared" si="30"/>
        <v>2</v>
      </c>
      <c r="BV33" s="15">
        <f t="shared" si="30"/>
        <v>1</v>
      </c>
      <c r="BW33" s="15">
        <f t="shared" si="30"/>
        <v>1</v>
      </c>
      <c r="BX33" s="15">
        <f t="shared" si="30"/>
        <v>3</v>
      </c>
      <c r="BY33" s="15">
        <f t="shared" si="31"/>
        <v>12</v>
      </c>
      <c r="BZ33" s="15">
        <f t="shared" si="32"/>
        <v>12</v>
      </c>
      <c r="CA33" s="15">
        <f t="shared" si="33"/>
        <v>6</v>
      </c>
      <c r="CB33" s="15">
        <f t="shared" si="34"/>
        <v>15</v>
      </c>
      <c r="CC33" s="15">
        <f t="shared" si="35"/>
        <v>6</v>
      </c>
      <c r="CD33" s="15">
        <f t="shared" si="35"/>
        <v>-3</v>
      </c>
      <c r="CE33" s="15">
        <f t="shared" si="36"/>
        <v>24</v>
      </c>
      <c r="CF33" s="15">
        <f t="shared" si="37"/>
        <v>21</v>
      </c>
      <c r="CG33" s="15">
        <f t="shared" si="38"/>
        <v>3</v>
      </c>
      <c r="CH33" s="20">
        <f t="shared" si="39"/>
        <v>4</v>
      </c>
      <c r="CI33" s="20">
        <f t="shared" si="39"/>
        <v>3</v>
      </c>
      <c r="CJ33" s="20">
        <f t="shared" si="40"/>
        <v>2</v>
      </c>
      <c r="CK33" s="20">
        <f t="shared" si="40"/>
        <v>3.75</v>
      </c>
      <c r="CL33" s="20">
        <f t="shared" si="41"/>
        <v>3.4285714285714284</v>
      </c>
      <c r="CM33" s="20">
        <f t="shared" si="42"/>
        <v>3</v>
      </c>
    </row>
    <row r="34" spans="1:91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5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2">
        <f>IF(ISBLANK(Table2[[#This Row],[GAMENUM]]), " ", IF((Table2[[#This Row],[TOPSEEDWINS]]+Table2[[#This Row],[LOWSEEDWINS]]) &lt;&gt; Table2[[#This Row],[GAMENUM]], 0, 1))</f>
        <v>1</v>
      </c>
      <c r="AA34" s="1"/>
      <c r="AE34" s="8"/>
      <c r="AI34" t="s">
        <v>51</v>
      </c>
      <c r="AJ34">
        <f t="shared" si="9"/>
        <v>6</v>
      </c>
      <c r="AK34">
        <f t="shared" si="10"/>
        <v>5</v>
      </c>
      <c r="AL34">
        <f t="shared" si="11"/>
        <v>0</v>
      </c>
      <c r="AM34">
        <f t="shared" si="12"/>
        <v>0</v>
      </c>
      <c r="AN34">
        <f t="shared" si="43"/>
        <v>11</v>
      </c>
      <c r="AO34">
        <f t="shared" si="13"/>
        <v>6</v>
      </c>
      <c r="AP34">
        <f t="shared" si="14"/>
        <v>5</v>
      </c>
      <c r="AQ34">
        <f t="shared" si="15"/>
        <v>5</v>
      </c>
      <c r="AR34">
        <f t="shared" si="16"/>
        <v>6</v>
      </c>
      <c r="AS34">
        <f t="shared" si="17"/>
        <v>2</v>
      </c>
      <c r="AT34">
        <f t="shared" si="18"/>
        <v>4</v>
      </c>
      <c r="AU34">
        <f t="shared" si="19"/>
        <v>3</v>
      </c>
      <c r="AV34">
        <f t="shared" si="20"/>
        <v>2</v>
      </c>
      <c r="AW34">
        <f t="shared" si="21"/>
        <v>3</v>
      </c>
      <c r="AX34">
        <f t="shared" si="22"/>
        <v>3</v>
      </c>
      <c r="AY34">
        <f t="shared" si="23"/>
        <v>9</v>
      </c>
      <c r="AZ34">
        <f t="shared" si="24"/>
        <v>9</v>
      </c>
      <c r="BA34">
        <f t="shared" si="25"/>
        <v>9</v>
      </c>
      <c r="BB34">
        <f t="shared" si="26"/>
        <v>10</v>
      </c>
      <c r="BC34">
        <f t="shared" si="44"/>
        <v>0</v>
      </c>
      <c r="BD34">
        <f t="shared" si="44"/>
        <v>-1</v>
      </c>
      <c r="BE34">
        <f t="shared" si="45"/>
        <v>18</v>
      </c>
      <c r="BF34">
        <f t="shared" si="46"/>
        <v>19</v>
      </c>
      <c r="BG34">
        <f t="shared" si="47"/>
        <v>-1</v>
      </c>
      <c r="BH34">
        <f t="shared" si="48"/>
        <v>3</v>
      </c>
      <c r="BI34">
        <f t="shared" si="48"/>
        <v>3</v>
      </c>
      <c r="BJ34">
        <f t="shared" si="49"/>
        <v>3</v>
      </c>
      <c r="BK34">
        <f t="shared" si="49"/>
        <v>3.3333333333333335</v>
      </c>
      <c r="BL34">
        <f t="shared" si="27"/>
        <v>3</v>
      </c>
      <c r="BM34">
        <f t="shared" si="28"/>
        <v>3.1666666666666665</v>
      </c>
      <c r="BO34" t="str">
        <f t="shared" si="29"/>
        <v>VGK</v>
      </c>
      <c r="BP34" s="15">
        <f t="shared" si="30"/>
        <v>11</v>
      </c>
      <c r="BQ34" s="15">
        <f t="shared" si="30"/>
        <v>6</v>
      </c>
      <c r="BR34" s="15">
        <f t="shared" si="30"/>
        <v>5</v>
      </c>
      <c r="BS34" s="15">
        <f t="shared" si="30"/>
        <v>5</v>
      </c>
      <c r="BT34" s="15">
        <f t="shared" si="30"/>
        <v>6</v>
      </c>
      <c r="BU34" s="15">
        <f t="shared" si="30"/>
        <v>2</v>
      </c>
      <c r="BV34" s="15">
        <f t="shared" si="30"/>
        <v>4</v>
      </c>
      <c r="BW34" s="15">
        <f t="shared" si="30"/>
        <v>3</v>
      </c>
      <c r="BX34" s="15">
        <f t="shared" si="30"/>
        <v>2</v>
      </c>
      <c r="BY34" s="15">
        <f t="shared" si="31"/>
        <v>15</v>
      </c>
      <c r="BZ34" s="15">
        <f t="shared" si="32"/>
        <v>13</v>
      </c>
      <c r="CA34" s="15">
        <f t="shared" si="33"/>
        <v>19</v>
      </c>
      <c r="CB34" s="15">
        <f t="shared" si="34"/>
        <v>16</v>
      </c>
      <c r="CC34" s="15">
        <f t="shared" si="35"/>
        <v>-4</v>
      </c>
      <c r="CD34" s="15">
        <f t="shared" si="35"/>
        <v>-3</v>
      </c>
      <c r="CE34" s="15">
        <f t="shared" si="36"/>
        <v>28</v>
      </c>
      <c r="CF34" s="15">
        <f t="shared" si="37"/>
        <v>35</v>
      </c>
      <c r="CG34" s="15">
        <f t="shared" si="38"/>
        <v>-7</v>
      </c>
      <c r="CH34" s="20">
        <f t="shared" si="39"/>
        <v>2.5</v>
      </c>
      <c r="CI34" s="20">
        <f t="shared" si="39"/>
        <v>2.6</v>
      </c>
      <c r="CJ34" s="20">
        <f t="shared" si="40"/>
        <v>3.1666666666666665</v>
      </c>
      <c r="CK34" s="20">
        <f t="shared" si="40"/>
        <v>3.2</v>
      </c>
      <c r="CL34" s="20">
        <f t="shared" si="41"/>
        <v>2.5454545454545454</v>
      </c>
      <c r="CM34" s="20">
        <f t="shared" si="42"/>
        <v>3.1818181818181817</v>
      </c>
    </row>
    <row r="35" spans="1:91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Z35" s="5">
        <f>IF(ISBLANK(Table2[[#This Row],[GAMENUM]]), " ", IF((Table2[[#This Row],[TOPSEEDWINS]]+Table2[[#This Row],[LOWSEEDWINS]]) &lt;&gt; Table2[[#This Row],[GAMENUM]], 0, 1))</f>
        <v>1</v>
      </c>
      <c r="AE35" s="8"/>
      <c r="AI35" t="s">
        <v>163</v>
      </c>
      <c r="AJ35">
        <f t="shared" si="9"/>
        <v>6</v>
      </c>
      <c r="AK35">
        <f t="shared" si="10"/>
        <v>0</v>
      </c>
      <c r="AL35">
        <f t="shared" si="11"/>
        <v>0</v>
      </c>
      <c r="AM35">
        <f t="shared" si="12"/>
        <v>0</v>
      </c>
      <c r="AN35">
        <f t="shared" si="43"/>
        <v>6</v>
      </c>
      <c r="AO35">
        <f t="shared" si="13"/>
        <v>3</v>
      </c>
      <c r="AP35">
        <f t="shared" si="14"/>
        <v>3</v>
      </c>
      <c r="AQ35">
        <f t="shared" si="15"/>
        <v>2</v>
      </c>
      <c r="AR35">
        <f t="shared" si="16"/>
        <v>4</v>
      </c>
      <c r="AS35">
        <f t="shared" si="17"/>
        <v>1</v>
      </c>
      <c r="AT35">
        <f t="shared" si="18"/>
        <v>2</v>
      </c>
      <c r="AU35">
        <f t="shared" si="19"/>
        <v>1</v>
      </c>
      <c r="AV35">
        <f t="shared" si="20"/>
        <v>2</v>
      </c>
      <c r="AW35">
        <f t="shared" si="21"/>
        <v>3</v>
      </c>
      <c r="AX35">
        <f t="shared" si="22"/>
        <v>3</v>
      </c>
      <c r="AY35">
        <f t="shared" si="23"/>
        <v>10</v>
      </c>
      <c r="AZ35">
        <f t="shared" si="24"/>
        <v>9</v>
      </c>
      <c r="BA35">
        <f t="shared" si="25"/>
        <v>9</v>
      </c>
      <c r="BB35">
        <f t="shared" si="26"/>
        <v>9</v>
      </c>
      <c r="BC35">
        <f t="shared" si="44"/>
        <v>1</v>
      </c>
      <c r="BD35">
        <f t="shared" si="44"/>
        <v>0</v>
      </c>
      <c r="BE35">
        <f t="shared" si="45"/>
        <v>19</v>
      </c>
      <c r="BF35">
        <f t="shared" si="46"/>
        <v>18</v>
      </c>
      <c r="BG35">
        <f t="shared" si="47"/>
        <v>1</v>
      </c>
      <c r="BH35">
        <f t="shared" si="48"/>
        <v>3.3333333333333335</v>
      </c>
      <c r="BI35">
        <f t="shared" si="48"/>
        <v>3</v>
      </c>
      <c r="BJ35">
        <f t="shared" si="49"/>
        <v>3</v>
      </c>
      <c r="BK35">
        <f t="shared" si="49"/>
        <v>3</v>
      </c>
      <c r="BL35">
        <f t="shared" si="27"/>
        <v>3.1666666666666665</v>
      </c>
      <c r="BM35">
        <f t="shared" si="28"/>
        <v>3</v>
      </c>
      <c r="BO35" t="str">
        <f t="shared" si="29"/>
        <v>MIN</v>
      </c>
      <c r="BP35" s="15">
        <f t="shared" si="30"/>
        <v>6</v>
      </c>
      <c r="BQ35" s="15">
        <f t="shared" si="30"/>
        <v>3</v>
      </c>
      <c r="BR35" s="15">
        <f t="shared" si="30"/>
        <v>3</v>
      </c>
      <c r="BS35" s="15">
        <f t="shared" si="30"/>
        <v>2</v>
      </c>
      <c r="BT35" s="15">
        <f t="shared" si="30"/>
        <v>4</v>
      </c>
      <c r="BU35" s="15">
        <f t="shared" si="30"/>
        <v>1</v>
      </c>
      <c r="BV35" s="15">
        <f t="shared" si="30"/>
        <v>2</v>
      </c>
      <c r="BW35" s="15">
        <f t="shared" si="30"/>
        <v>1</v>
      </c>
      <c r="BX35" s="15">
        <f t="shared" si="30"/>
        <v>2</v>
      </c>
      <c r="BY35" s="15">
        <f t="shared" si="31"/>
        <v>10</v>
      </c>
      <c r="BZ35" s="15">
        <f t="shared" si="32"/>
        <v>9</v>
      </c>
      <c r="CA35" s="15">
        <f t="shared" si="33"/>
        <v>9</v>
      </c>
      <c r="CB35" s="15">
        <f t="shared" si="34"/>
        <v>9</v>
      </c>
      <c r="CC35" s="15">
        <f t="shared" si="35"/>
        <v>1</v>
      </c>
      <c r="CD35" s="15">
        <f t="shared" si="35"/>
        <v>0</v>
      </c>
      <c r="CE35" s="15">
        <f t="shared" si="36"/>
        <v>19</v>
      </c>
      <c r="CF35" s="15">
        <f t="shared" si="37"/>
        <v>18</v>
      </c>
      <c r="CG35" s="15">
        <f t="shared" si="38"/>
        <v>1</v>
      </c>
      <c r="CH35" s="20">
        <f t="shared" si="39"/>
        <v>3.3333333333333335</v>
      </c>
      <c r="CI35" s="20">
        <f t="shared" si="39"/>
        <v>3</v>
      </c>
      <c r="CJ35" s="20">
        <f t="shared" si="40"/>
        <v>3</v>
      </c>
      <c r="CK35" s="20">
        <f t="shared" si="40"/>
        <v>3</v>
      </c>
      <c r="CL35" s="20">
        <f t="shared" si="41"/>
        <v>3.1666666666666665</v>
      </c>
      <c r="CM35" s="20">
        <f t="shared" si="42"/>
        <v>3</v>
      </c>
    </row>
    <row r="36" spans="1:91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Z36" s="5">
        <f>IF(ISBLANK(Table2[[#This Row],[GAMENUM]]), " ", IF((Table2[[#This Row],[TOPSEEDWINS]]+Table2[[#This Row],[LOWSEEDWINS]]) &lt;&gt; Table2[[#This Row],[GAMENUM]], 0, 1))</f>
        <v>1</v>
      </c>
      <c r="AE36" s="8"/>
      <c r="AI36" t="s">
        <v>53</v>
      </c>
      <c r="AJ36">
        <f t="shared" si="9"/>
        <v>6</v>
      </c>
      <c r="AK36">
        <f t="shared" si="10"/>
        <v>0</v>
      </c>
      <c r="AL36">
        <f t="shared" si="11"/>
        <v>0</v>
      </c>
      <c r="AM36">
        <f t="shared" si="12"/>
        <v>0</v>
      </c>
      <c r="AN36">
        <f t="shared" si="43"/>
        <v>6</v>
      </c>
      <c r="AO36">
        <f t="shared" si="13"/>
        <v>3</v>
      </c>
      <c r="AP36">
        <f t="shared" si="14"/>
        <v>3</v>
      </c>
      <c r="AQ36">
        <f t="shared" si="15"/>
        <v>2</v>
      </c>
      <c r="AR36">
        <f t="shared" si="16"/>
        <v>4</v>
      </c>
      <c r="AS36">
        <f t="shared" si="17"/>
        <v>2</v>
      </c>
      <c r="AT36">
        <f t="shared" si="18"/>
        <v>1</v>
      </c>
      <c r="AU36">
        <f t="shared" si="19"/>
        <v>0</v>
      </c>
      <c r="AV36">
        <f t="shared" si="20"/>
        <v>3</v>
      </c>
      <c r="AW36">
        <f t="shared" si="21"/>
        <v>3</v>
      </c>
      <c r="AX36">
        <f t="shared" si="22"/>
        <v>3</v>
      </c>
      <c r="AY36">
        <f t="shared" si="23"/>
        <v>13</v>
      </c>
      <c r="AZ36">
        <f t="shared" si="24"/>
        <v>11</v>
      </c>
      <c r="BA36">
        <f t="shared" si="25"/>
        <v>10</v>
      </c>
      <c r="BB36">
        <f t="shared" si="26"/>
        <v>17</v>
      </c>
      <c r="BC36">
        <f t="shared" si="44"/>
        <v>3</v>
      </c>
      <c r="BD36">
        <f t="shared" si="44"/>
        <v>-6</v>
      </c>
      <c r="BE36">
        <f t="shared" si="45"/>
        <v>24</v>
      </c>
      <c r="BF36">
        <f t="shared" si="46"/>
        <v>27</v>
      </c>
      <c r="BG36">
        <f t="shared" si="47"/>
        <v>-3</v>
      </c>
      <c r="BH36">
        <f t="shared" si="48"/>
        <v>4.333333333333333</v>
      </c>
      <c r="BI36">
        <f t="shared" si="48"/>
        <v>3.6666666666666665</v>
      </c>
      <c r="BJ36">
        <f t="shared" si="49"/>
        <v>3.3333333333333335</v>
      </c>
      <c r="BK36">
        <f t="shared" si="49"/>
        <v>5.666666666666667</v>
      </c>
      <c r="BL36">
        <f t="shared" si="27"/>
        <v>4</v>
      </c>
      <c r="BM36">
        <f t="shared" si="28"/>
        <v>4.5</v>
      </c>
      <c r="BO36" t="str">
        <f t="shared" si="29"/>
        <v>LAK</v>
      </c>
      <c r="BP36" s="15">
        <f t="shared" si="30"/>
        <v>6</v>
      </c>
      <c r="BQ36" s="15">
        <f t="shared" si="30"/>
        <v>3</v>
      </c>
      <c r="BR36" s="15">
        <f t="shared" si="30"/>
        <v>3</v>
      </c>
      <c r="BS36" s="15">
        <f t="shared" si="30"/>
        <v>2</v>
      </c>
      <c r="BT36" s="15">
        <f t="shared" si="30"/>
        <v>4</v>
      </c>
      <c r="BU36" s="15">
        <f t="shared" si="30"/>
        <v>2</v>
      </c>
      <c r="BV36" s="15">
        <f t="shared" si="30"/>
        <v>1</v>
      </c>
      <c r="BW36" s="15">
        <f t="shared" si="30"/>
        <v>0</v>
      </c>
      <c r="BX36" s="15">
        <f t="shared" si="30"/>
        <v>3</v>
      </c>
      <c r="BY36" s="15">
        <f t="shared" si="31"/>
        <v>13</v>
      </c>
      <c r="BZ36" s="15">
        <f t="shared" si="32"/>
        <v>11</v>
      </c>
      <c r="CA36" s="15">
        <f t="shared" si="33"/>
        <v>10</v>
      </c>
      <c r="CB36" s="15">
        <f t="shared" si="34"/>
        <v>17</v>
      </c>
      <c r="CC36" s="15">
        <f t="shared" si="35"/>
        <v>3</v>
      </c>
      <c r="CD36" s="15">
        <f t="shared" si="35"/>
        <v>-6</v>
      </c>
      <c r="CE36" s="15">
        <f t="shared" si="36"/>
        <v>24</v>
      </c>
      <c r="CF36" s="15">
        <f t="shared" si="37"/>
        <v>27</v>
      </c>
      <c r="CG36" s="15">
        <f t="shared" si="38"/>
        <v>-3</v>
      </c>
      <c r="CH36" s="20">
        <f t="shared" si="39"/>
        <v>4.333333333333333</v>
      </c>
      <c r="CI36" s="20">
        <f t="shared" si="39"/>
        <v>3.6666666666666665</v>
      </c>
      <c r="CJ36" s="20">
        <f t="shared" si="40"/>
        <v>3.3333333333333335</v>
      </c>
      <c r="CK36" s="20">
        <f t="shared" si="40"/>
        <v>5.666666666666667</v>
      </c>
      <c r="CL36" s="20">
        <f t="shared" si="41"/>
        <v>4</v>
      </c>
      <c r="CM36" s="20">
        <f t="shared" si="42"/>
        <v>4.5</v>
      </c>
    </row>
    <row r="37" spans="1:91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Z37" s="5">
        <f>IF(ISBLANK(Table2[[#This Row],[GAMENUM]]), " ", IF((Table2[[#This Row],[TOPSEEDWINS]]+Table2[[#This Row],[LOWSEEDWINS]]) &lt;&gt; Table2[[#This Row],[GAMENUM]], 0, 1))</f>
        <v>1</v>
      </c>
      <c r="AE37" s="8"/>
      <c r="AI37" t="s">
        <v>52</v>
      </c>
      <c r="AJ37">
        <f t="shared" si="9"/>
        <v>6</v>
      </c>
      <c r="AK37">
        <f t="shared" si="10"/>
        <v>5</v>
      </c>
      <c r="AL37">
        <f t="shared" si="11"/>
        <v>4</v>
      </c>
      <c r="AM37">
        <f t="shared" si="12"/>
        <v>0</v>
      </c>
      <c r="AN37">
        <f t="shared" si="43"/>
        <v>15</v>
      </c>
      <c r="AO37">
        <f t="shared" si="13"/>
        <v>7</v>
      </c>
      <c r="AP37">
        <f t="shared" si="14"/>
        <v>8</v>
      </c>
      <c r="AQ37">
        <f t="shared" si="15"/>
        <v>10</v>
      </c>
      <c r="AR37">
        <f t="shared" si="16"/>
        <v>5</v>
      </c>
      <c r="AS37">
        <f t="shared" si="17"/>
        <v>5</v>
      </c>
      <c r="AT37">
        <f t="shared" si="18"/>
        <v>1</v>
      </c>
      <c r="AU37">
        <f t="shared" si="19"/>
        <v>5</v>
      </c>
      <c r="AV37">
        <f t="shared" si="20"/>
        <v>3</v>
      </c>
      <c r="AW37">
        <f t="shared" si="21"/>
        <v>3</v>
      </c>
      <c r="AX37">
        <f t="shared" si="22"/>
        <v>3</v>
      </c>
      <c r="AY37">
        <f t="shared" si="23"/>
        <v>17</v>
      </c>
      <c r="AZ37">
        <f t="shared" si="24"/>
        <v>10</v>
      </c>
      <c r="BA37">
        <f t="shared" si="25"/>
        <v>11</v>
      </c>
      <c r="BB37">
        <f t="shared" si="26"/>
        <v>13</v>
      </c>
      <c r="BC37">
        <f t="shared" si="44"/>
        <v>6</v>
      </c>
      <c r="BD37">
        <f t="shared" si="44"/>
        <v>-3</v>
      </c>
      <c r="BE37">
        <f t="shared" si="45"/>
        <v>27</v>
      </c>
      <c r="BF37">
        <f t="shared" si="46"/>
        <v>24</v>
      </c>
      <c r="BG37">
        <f t="shared" si="47"/>
        <v>3</v>
      </c>
      <c r="BH37">
        <f t="shared" si="48"/>
        <v>5.666666666666667</v>
      </c>
      <c r="BI37">
        <f t="shared" si="48"/>
        <v>3.3333333333333335</v>
      </c>
      <c r="BJ37">
        <f t="shared" si="49"/>
        <v>3.6666666666666665</v>
      </c>
      <c r="BK37">
        <f t="shared" si="49"/>
        <v>4.333333333333333</v>
      </c>
      <c r="BL37">
        <f t="shared" si="27"/>
        <v>4.5</v>
      </c>
      <c r="BM37">
        <f t="shared" si="28"/>
        <v>4</v>
      </c>
      <c r="BO37" t="str">
        <f t="shared" si="29"/>
        <v>EDM</v>
      </c>
      <c r="BP37" s="15">
        <f t="shared" si="30"/>
        <v>15</v>
      </c>
      <c r="BQ37" s="15">
        <f t="shared" si="30"/>
        <v>7</v>
      </c>
      <c r="BR37" s="15">
        <f t="shared" si="30"/>
        <v>8</v>
      </c>
      <c r="BS37" s="15">
        <f t="shared" si="30"/>
        <v>10</v>
      </c>
      <c r="BT37" s="15">
        <f t="shared" si="30"/>
        <v>5</v>
      </c>
      <c r="BU37" s="15">
        <f t="shared" si="30"/>
        <v>5</v>
      </c>
      <c r="BV37" s="15">
        <f t="shared" si="30"/>
        <v>1</v>
      </c>
      <c r="BW37" s="15">
        <f t="shared" si="30"/>
        <v>5</v>
      </c>
      <c r="BX37" s="15">
        <f t="shared" si="30"/>
        <v>3</v>
      </c>
      <c r="BY37" s="15">
        <f t="shared" si="31"/>
        <v>29</v>
      </c>
      <c r="BZ37" s="15">
        <f t="shared" si="32"/>
        <v>26</v>
      </c>
      <c r="CA37" s="15">
        <f t="shared" si="33"/>
        <v>16</v>
      </c>
      <c r="CB37" s="15">
        <f t="shared" si="34"/>
        <v>25</v>
      </c>
      <c r="CC37" s="15">
        <f t="shared" si="35"/>
        <v>13</v>
      </c>
      <c r="CD37" s="15">
        <f t="shared" si="35"/>
        <v>1</v>
      </c>
      <c r="CE37" s="15">
        <f t="shared" si="36"/>
        <v>55</v>
      </c>
      <c r="CF37" s="15">
        <f t="shared" si="37"/>
        <v>41</v>
      </c>
      <c r="CG37" s="15">
        <f t="shared" si="38"/>
        <v>14</v>
      </c>
      <c r="CH37" s="20">
        <f t="shared" si="39"/>
        <v>4.1428571428571432</v>
      </c>
      <c r="CI37" s="20">
        <f t="shared" si="39"/>
        <v>3.25</v>
      </c>
      <c r="CJ37" s="20">
        <f t="shared" si="40"/>
        <v>2.2857142857142856</v>
      </c>
      <c r="CK37" s="20">
        <f t="shared" si="40"/>
        <v>3.125</v>
      </c>
      <c r="CL37" s="20">
        <f t="shared" si="41"/>
        <v>3.6666666666666665</v>
      </c>
      <c r="CM37" s="20">
        <f t="shared" si="42"/>
        <v>2.7333333333333334</v>
      </c>
    </row>
    <row r="38" spans="1:91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2">
        <f>IF(ISBLANK(Table2[[#This Row],[GAMENUM]]), " ", IF((Table2[[#This Row],[TOPSEEDWINS]]+Table2[[#This Row],[LOWSEEDWINS]]) &lt;&gt; Table2[[#This Row],[GAMENUM]], 0, 1))</f>
        <v>1</v>
      </c>
      <c r="AA38" s="1"/>
      <c r="AE38" s="8"/>
    </row>
    <row r="39" spans="1:91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Z39" s="5">
        <f>IF(ISBLANK(Table2[[#This Row],[GAMENUM]]), " ", IF((Table2[[#This Row],[TOPSEEDWINS]]+Table2[[#This Row],[LOWSEEDWINS]]) &lt;&gt; Table2[[#This Row],[GAMENUM]], 0, 1))</f>
        <v>1</v>
      </c>
      <c r="AE39" s="8"/>
    </row>
    <row r="40" spans="1:91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Z40" s="5">
        <f>IF(ISBLANK(Table2[[#This Row],[GAMENUM]]), " ", IF((Table2[[#This Row],[TOPSEEDWINS]]+Table2[[#This Row],[LOWSEEDWINS]]) &lt;&gt; Table2[[#This Row],[GAMENUM]], 0, 1))</f>
        <v>1</v>
      </c>
      <c r="AE40" s="8"/>
      <c r="AI40" s="1"/>
      <c r="AJ40" s="1" t="s">
        <v>61</v>
      </c>
      <c r="AK40" s="1" t="s">
        <v>62</v>
      </c>
      <c r="AL40" s="1" t="s">
        <v>63</v>
      </c>
      <c r="AM40" s="1" t="s">
        <v>64</v>
      </c>
      <c r="AN40" s="1" t="s">
        <v>65</v>
      </c>
      <c r="AO40" s="1" t="s">
        <v>66</v>
      </c>
      <c r="AP40" s="1" t="s">
        <v>67</v>
      </c>
      <c r="AQ40" s="1" t="s">
        <v>68</v>
      </c>
      <c r="AR40" s="1" t="s">
        <v>69</v>
      </c>
      <c r="AS40" s="1" t="s">
        <v>70</v>
      </c>
      <c r="AT40" s="1" t="s">
        <v>71</v>
      </c>
      <c r="AU40" s="1" t="s">
        <v>72</v>
      </c>
      <c r="AV40" s="1" t="s">
        <v>73</v>
      </c>
      <c r="AW40" s="1" t="s">
        <v>107</v>
      </c>
      <c r="AX40" s="1" t="s">
        <v>108</v>
      </c>
      <c r="AY40" s="1" t="s">
        <v>109</v>
      </c>
      <c r="AZ40" s="1" t="s">
        <v>110</v>
      </c>
      <c r="BA40" s="1" t="s">
        <v>111</v>
      </c>
      <c r="BB40" s="1" t="s">
        <v>112</v>
      </c>
      <c r="BC40" s="1" t="s">
        <v>113</v>
      </c>
      <c r="BD40" s="1" t="s">
        <v>114</v>
      </c>
      <c r="BE40" s="1" t="s">
        <v>115</v>
      </c>
      <c r="BF40" s="1" t="s">
        <v>116</v>
      </c>
      <c r="BG40" s="1" t="s">
        <v>117</v>
      </c>
      <c r="BH40" s="1" t="s">
        <v>118</v>
      </c>
      <c r="BI40" s="1" t="s">
        <v>119</v>
      </c>
      <c r="BJ40" s="1" t="s">
        <v>120</v>
      </c>
      <c r="BK40" s="1" t="s">
        <v>121</v>
      </c>
      <c r="BL40" s="1" t="s">
        <v>122</v>
      </c>
      <c r="BM40" s="1" t="s">
        <v>123</v>
      </c>
    </row>
    <row r="41" spans="1:91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2">
        <f>IF(ISBLANK(Table2[[#This Row],[GAMENUM]]), " ", IF((Table2[[#This Row],[TOPSEEDWINS]]+Table2[[#This Row],[LOWSEEDWINS]]) &lt;&gt; Table2[[#This Row],[GAMENUM]], 0, 1))</f>
        <v>1</v>
      </c>
      <c r="AA41" s="1"/>
      <c r="AE41" s="8"/>
      <c r="AI41" t="s">
        <v>39</v>
      </c>
      <c r="AJ41">
        <f t="shared" ref="AJ41:AJ48" si="53">COUNTIFS($L$2:$L$106, AI41, $E$2:$E$106, 1) + COUNTIFS($M$2:$M$106, AI41, $E$2:$E$106, 1)</f>
        <v>5</v>
      </c>
      <c r="AK41">
        <f t="shared" ref="AK41:AK48" si="54">COUNTIFS($L$2:$L$106, AI41, $E$2:$E$106, 2) + COUNTIFS($M$2:$M$106, AI41, $E$2:$E$106, 2)</f>
        <v>5</v>
      </c>
      <c r="AL41">
        <f t="shared" ref="AL41:AL48" si="55">COUNTIFS($L$2:$L$106, AI41, $E$2:$E$106, 3) + COUNTIFS($M$2:$M$106, AI41, $E$2:$E$106, 3)</f>
        <v>0</v>
      </c>
      <c r="AM41">
        <f t="shared" ref="AM41:AM48" si="56">COUNTIFS($L$2:$L$106, AI41, $E$2:$E$106, 4) + COUNTIFS($M$2:$M$106, AI41, $E$2:$E$106, 4)</f>
        <v>0</v>
      </c>
      <c r="AN41">
        <f>AJ41+AK41+AL41+AM41</f>
        <v>10</v>
      </c>
      <c r="AO41">
        <f t="shared" ref="AO41:AO48" si="57">COUNTIF($M$2:$M$106, AI41)</f>
        <v>6</v>
      </c>
      <c r="AP41">
        <f t="shared" ref="AP41:AP48" si="58">COUNTIF($L$2:$L$106, AI41)</f>
        <v>4</v>
      </c>
      <c r="AQ41">
        <f>AS41+AU41</f>
        <v>5</v>
      </c>
      <c r="AR41">
        <f>AN41-AQ41</f>
        <v>5</v>
      </c>
      <c r="AS41">
        <f t="shared" ref="AS41:AS48" si="59">SUMPRODUCT(($M$2:$M$106=AI41)*($T$2:$T$106&gt;$S$2:$S$106))</f>
        <v>4</v>
      </c>
      <c r="AT41">
        <f t="shared" ref="AT41:AT48" si="60">SUMPRODUCT(($M$2:$M$106=AI22)*($T$2:$T$106&lt;$S$2:$S$106))</f>
        <v>2</v>
      </c>
      <c r="AU41">
        <f t="shared" ref="AU41:AU48" si="61">SUMPRODUCT(($L$2:$L$106=AI41)*($T$2:$T$106&lt;$S$2:$S$106))</f>
        <v>1</v>
      </c>
      <c r="AV41">
        <f t="shared" ref="AV41:AV48" si="62">SUMPRODUCT(($L$2:$L$106=AI41)*($T$2:$T$106&gt;$S$2:$S$106))</f>
        <v>3</v>
      </c>
      <c r="AW41">
        <f t="shared" ref="AW41:AW48" si="63">COUNTIFS($M$2:$M$106,AI41,$E$2:$E$106,2)</f>
        <v>3</v>
      </c>
      <c r="AX41">
        <f t="shared" ref="AX41:AX48" si="64">COUNTIFS($L$2:$L$106,AI41,$E$2:$E$106,2)</f>
        <v>2</v>
      </c>
      <c r="AY41">
        <f t="shared" ref="AY41:AY48" si="65">SUMIFS($T$2:$T$106, $M$2:$M$106, AI41,$E$2:$E$106, 2)</f>
        <v>5</v>
      </c>
      <c r="AZ41">
        <f t="shared" ref="AZ41:AZ48" si="66">SUMIFS($S$2:$S$106, $L$2:$L$106, AI41,$E$2:$E$106, 2)</f>
        <v>2</v>
      </c>
      <c r="BA41">
        <f t="shared" ref="BA41:BA48" si="67">SUMIFS($S$2:$S$106, $M$2:$M$106, AI41,$E$2:$E$106, 2)</f>
        <v>6</v>
      </c>
      <c r="BB41">
        <f t="shared" ref="BB41:BB48" si="68">SUMIFS($T$2:$T$106, $L$2:$L$106, AI41,$E$2:$E$106, 2)</f>
        <v>9</v>
      </c>
      <c r="BC41">
        <f>AY41-BA41</f>
        <v>-1</v>
      </c>
      <c r="BD41">
        <f>AZ41-BB41</f>
        <v>-7</v>
      </c>
      <c r="BE41">
        <f>AY41+AZ41</f>
        <v>7</v>
      </c>
      <c r="BF41">
        <f>BA41+BB41</f>
        <v>15</v>
      </c>
      <c r="BG41">
        <f>(AY41+AZ41)-(BA41+BB41)</f>
        <v>-8</v>
      </c>
      <c r="BH41">
        <f>AY41/AW41</f>
        <v>1.6666666666666667</v>
      </c>
      <c r="BI41">
        <f>AZ41/AX41</f>
        <v>1</v>
      </c>
      <c r="BJ41">
        <f>BA41/AW41</f>
        <v>2</v>
      </c>
      <c r="BK41">
        <f>BB41/AX41</f>
        <v>4.5</v>
      </c>
      <c r="BL41">
        <f>BE41/AJ41</f>
        <v>1.4</v>
      </c>
      <c r="BM41">
        <f>BF41/AJ41</f>
        <v>3</v>
      </c>
    </row>
    <row r="42" spans="1:91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Z42" s="5">
        <f>IF(ISBLANK(Table2[[#This Row],[GAMENUM]]), " ", IF((Table2[[#This Row],[TOPSEEDWINS]]+Table2[[#This Row],[LOWSEEDWINS]]) &lt;&gt; Table2[[#This Row],[GAMENUM]], 0, 1))</f>
        <v>1</v>
      </c>
      <c r="AI42" t="s">
        <v>18</v>
      </c>
      <c r="AJ42">
        <f t="shared" si="53"/>
        <v>5</v>
      </c>
      <c r="AK42">
        <f t="shared" si="54"/>
        <v>5</v>
      </c>
      <c r="AL42">
        <f t="shared" si="55"/>
        <v>4</v>
      </c>
      <c r="AM42">
        <f t="shared" si="56"/>
        <v>0</v>
      </c>
      <c r="AN42">
        <f t="shared" ref="AN42:AN48" si="70">AJ42+AK42+AL42+AM42</f>
        <v>14</v>
      </c>
      <c r="AO42">
        <f t="shared" si="57"/>
        <v>7</v>
      </c>
      <c r="AP42">
        <f t="shared" si="58"/>
        <v>7</v>
      </c>
      <c r="AQ42">
        <f t="shared" ref="AQ42:AQ48" si="71">AS42+AU42</f>
        <v>7</v>
      </c>
      <c r="AR42">
        <f t="shared" ref="AR42:AR48" si="72">AN42-AQ42</f>
        <v>7</v>
      </c>
      <c r="AS42">
        <f t="shared" si="59"/>
        <v>4</v>
      </c>
      <c r="AT42">
        <f t="shared" si="60"/>
        <v>1</v>
      </c>
      <c r="AU42">
        <f t="shared" si="61"/>
        <v>3</v>
      </c>
      <c r="AV42">
        <f t="shared" si="62"/>
        <v>3</v>
      </c>
      <c r="AW42">
        <f t="shared" si="63"/>
        <v>2</v>
      </c>
      <c r="AX42">
        <f t="shared" si="64"/>
        <v>3</v>
      </c>
      <c r="AY42">
        <f t="shared" si="65"/>
        <v>9</v>
      </c>
      <c r="AZ42">
        <f t="shared" si="66"/>
        <v>6</v>
      </c>
      <c r="BA42">
        <f t="shared" si="67"/>
        <v>2</v>
      </c>
      <c r="BB42">
        <f t="shared" si="68"/>
        <v>5</v>
      </c>
      <c r="BC42">
        <f t="shared" ref="BC42:BD48" si="73">AY42-BA42</f>
        <v>7</v>
      </c>
      <c r="BD42">
        <f t="shared" si="73"/>
        <v>1</v>
      </c>
      <c r="BE42">
        <f t="shared" ref="BE42:BE48" si="74">AY42+AZ42</f>
        <v>15</v>
      </c>
      <c r="BF42">
        <f t="shared" ref="BF42:BF48" si="75">BA42+BB42</f>
        <v>7</v>
      </c>
      <c r="BG42">
        <f t="shared" ref="BG42:BG48" si="76">(AY42+AZ42)-(BA42+BB42)</f>
        <v>8</v>
      </c>
      <c r="BH42">
        <f t="shared" ref="BH42:BI48" si="77">AY42/AW42</f>
        <v>4.5</v>
      </c>
      <c r="BI42">
        <f t="shared" si="77"/>
        <v>2</v>
      </c>
      <c r="BJ42">
        <f t="shared" ref="BJ42:BK48" si="78">BA42/AW42</f>
        <v>1</v>
      </c>
      <c r="BK42">
        <f t="shared" si="78"/>
        <v>1.6666666666666667</v>
      </c>
      <c r="BL42">
        <f t="shared" ref="BL42:BL48" si="79">BE42/AJ42</f>
        <v>3</v>
      </c>
      <c r="BM42">
        <f t="shared" ref="BM42:BM48" si="80">BF42/AJ42</f>
        <v>1.4</v>
      </c>
    </row>
    <row r="43" spans="1:91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Z43" s="5">
        <f>IF(ISBLANK(Table2[[#This Row],[GAMENUM]]), " ", IF((Table2[[#This Row],[TOPSEEDWINS]]+Table2[[#This Row],[LOWSEEDWINS]]) &lt;&gt; Table2[[#This Row],[GAMENUM]], 0, 1))</f>
        <v>1</v>
      </c>
      <c r="AI43" t="s">
        <v>32</v>
      </c>
      <c r="AJ43">
        <f t="shared" si="53"/>
        <v>6</v>
      </c>
      <c r="AK43">
        <f t="shared" si="54"/>
        <v>7</v>
      </c>
      <c r="AL43">
        <f t="shared" si="55"/>
        <v>0</v>
      </c>
      <c r="AM43">
        <f t="shared" si="56"/>
        <v>0</v>
      </c>
      <c r="AN43">
        <f t="shared" si="70"/>
        <v>13</v>
      </c>
      <c r="AO43">
        <f t="shared" si="57"/>
        <v>7</v>
      </c>
      <c r="AP43">
        <f t="shared" si="58"/>
        <v>6</v>
      </c>
      <c r="AQ43">
        <f t="shared" si="71"/>
        <v>7</v>
      </c>
      <c r="AR43">
        <f t="shared" si="72"/>
        <v>6</v>
      </c>
      <c r="AS43">
        <f t="shared" si="59"/>
        <v>4</v>
      </c>
      <c r="AT43">
        <f t="shared" si="60"/>
        <v>3</v>
      </c>
      <c r="AU43">
        <f t="shared" si="61"/>
        <v>3</v>
      </c>
      <c r="AV43">
        <f t="shared" si="62"/>
        <v>3</v>
      </c>
      <c r="AW43">
        <f t="shared" si="63"/>
        <v>4</v>
      </c>
      <c r="AX43">
        <f t="shared" si="64"/>
        <v>3</v>
      </c>
      <c r="AY43">
        <f t="shared" si="65"/>
        <v>11</v>
      </c>
      <c r="AZ43">
        <f t="shared" si="66"/>
        <v>6</v>
      </c>
      <c r="BA43">
        <f t="shared" si="67"/>
        <v>19</v>
      </c>
      <c r="BB43">
        <f t="shared" si="68"/>
        <v>7</v>
      </c>
      <c r="BC43">
        <f t="shared" si="73"/>
        <v>-8</v>
      </c>
      <c r="BD43">
        <f t="shared" si="73"/>
        <v>-1</v>
      </c>
      <c r="BE43">
        <f t="shared" si="74"/>
        <v>17</v>
      </c>
      <c r="BF43">
        <f t="shared" si="75"/>
        <v>26</v>
      </c>
      <c r="BG43">
        <f t="shared" si="76"/>
        <v>-9</v>
      </c>
      <c r="BH43">
        <f t="shared" si="77"/>
        <v>2.75</v>
      </c>
      <c r="BI43">
        <f t="shared" si="77"/>
        <v>2</v>
      </c>
      <c r="BJ43">
        <f t="shared" si="78"/>
        <v>4.75</v>
      </c>
      <c r="BK43">
        <f t="shared" si="78"/>
        <v>2.3333333333333335</v>
      </c>
      <c r="BL43">
        <f t="shared" si="79"/>
        <v>2.8333333333333335</v>
      </c>
      <c r="BM43">
        <f t="shared" si="80"/>
        <v>4.333333333333333</v>
      </c>
    </row>
    <row r="44" spans="1:91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Z44" s="5">
        <f>IF(ISBLANK(Table2[[#This Row],[GAMENUM]]), " ", IF((Table2[[#This Row],[TOPSEEDWINS]]+Table2[[#This Row],[LOWSEEDWINS]]) &lt;&gt; Table2[[#This Row],[GAMENUM]], 0, 1))</f>
        <v>1</v>
      </c>
      <c r="AI44" t="s">
        <v>35</v>
      </c>
      <c r="AJ44">
        <f t="shared" si="53"/>
        <v>5</v>
      </c>
      <c r="AK44">
        <f t="shared" si="54"/>
        <v>7</v>
      </c>
      <c r="AL44">
        <f t="shared" si="55"/>
        <v>4</v>
      </c>
      <c r="AM44">
        <f t="shared" si="56"/>
        <v>0</v>
      </c>
      <c r="AN44">
        <f t="shared" si="70"/>
        <v>16</v>
      </c>
      <c r="AO44">
        <f t="shared" si="57"/>
        <v>7</v>
      </c>
      <c r="AP44">
        <f t="shared" si="58"/>
        <v>9</v>
      </c>
      <c r="AQ44">
        <f t="shared" si="71"/>
        <v>11</v>
      </c>
      <c r="AR44">
        <f t="shared" si="72"/>
        <v>5</v>
      </c>
      <c r="AS44">
        <f t="shared" si="59"/>
        <v>4</v>
      </c>
      <c r="AT44">
        <f t="shared" si="60"/>
        <v>1</v>
      </c>
      <c r="AU44">
        <f t="shared" si="61"/>
        <v>7</v>
      </c>
      <c r="AV44">
        <f t="shared" si="62"/>
        <v>2</v>
      </c>
      <c r="AW44">
        <f t="shared" si="63"/>
        <v>3</v>
      </c>
      <c r="AX44">
        <f t="shared" si="64"/>
        <v>4</v>
      </c>
      <c r="AY44">
        <f t="shared" si="65"/>
        <v>7</v>
      </c>
      <c r="AZ44">
        <f t="shared" si="66"/>
        <v>19</v>
      </c>
      <c r="BA44">
        <f t="shared" si="67"/>
        <v>6</v>
      </c>
      <c r="BB44">
        <f t="shared" si="68"/>
        <v>11</v>
      </c>
      <c r="BC44">
        <f t="shared" si="73"/>
        <v>1</v>
      </c>
      <c r="BD44">
        <f t="shared" si="73"/>
        <v>8</v>
      </c>
      <c r="BE44">
        <f t="shared" si="74"/>
        <v>26</v>
      </c>
      <c r="BF44">
        <f t="shared" si="75"/>
        <v>17</v>
      </c>
      <c r="BG44">
        <f t="shared" si="76"/>
        <v>9</v>
      </c>
      <c r="BH44">
        <f t="shared" si="77"/>
        <v>2.3333333333333335</v>
      </c>
      <c r="BI44">
        <f t="shared" si="77"/>
        <v>4.75</v>
      </c>
      <c r="BJ44">
        <f t="shared" si="78"/>
        <v>2</v>
      </c>
      <c r="BK44">
        <f t="shared" si="78"/>
        <v>2.75</v>
      </c>
      <c r="BL44">
        <f t="shared" si="79"/>
        <v>5.2</v>
      </c>
      <c r="BM44">
        <f t="shared" si="80"/>
        <v>3.4</v>
      </c>
    </row>
    <row r="45" spans="1:91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2">
        <f>IF(ISBLANK(Table2[[#This Row],[GAMENUM]]), " ", IF((Table2[[#This Row],[TOPSEEDWINS]]+Table2[[#This Row],[LOWSEEDWINS]]) &lt;&gt; Table2[[#This Row],[GAMENUM]], 0, 1))</f>
        <v>1</v>
      </c>
      <c r="AA45" s="1"/>
      <c r="AI45" t="s">
        <v>43</v>
      </c>
      <c r="AJ45">
        <f t="shared" si="53"/>
        <v>7</v>
      </c>
      <c r="AK45">
        <f t="shared" si="54"/>
        <v>6</v>
      </c>
      <c r="AL45">
        <f t="shared" si="55"/>
        <v>0</v>
      </c>
      <c r="AM45">
        <f t="shared" si="56"/>
        <v>0</v>
      </c>
      <c r="AN45">
        <f t="shared" si="70"/>
        <v>13</v>
      </c>
      <c r="AO45">
        <f t="shared" si="57"/>
        <v>7</v>
      </c>
      <c r="AP45">
        <f t="shared" si="58"/>
        <v>6</v>
      </c>
      <c r="AQ45">
        <f t="shared" si="71"/>
        <v>6</v>
      </c>
      <c r="AR45">
        <f t="shared" si="72"/>
        <v>7</v>
      </c>
      <c r="AS45">
        <f t="shared" si="59"/>
        <v>6</v>
      </c>
      <c r="AT45">
        <f t="shared" si="60"/>
        <v>3</v>
      </c>
      <c r="AU45">
        <f t="shared" si="61"/>
        <v>0</v>
      </c>
      <c r="AV45">
        <f t="shared" si="62"/>
        <v>6</v>
      </c>
      <c r="AW45">
        <f t="shared" si="63"/>
        <v>3</v>
      </c>
      <c r="AX45">
        <f t="shared" si="64"/>
        <v>3</v>
      </c>
      <c r="AY45">
        <f t="shared" si="65"/>
        <v>10</v>
      </c>
      <c r="AZ45">
        <f t="shared" si="66"/>
        <v>4</v>
      </c>
      <c r="BA45">
        <f t="shared" si="67"/>
        <v>3</v>
      </c>
      <c r="BB45">
        <f t="shared" si="68"/>
        <v>10</v>
      </c>
      <c r="BC45">
        <f t="shared" si="73"/>
        <v>7</v>
      </c>
      <c r="BD45">
        <f t="shared" si="73"/>
        <v>-6</v>
      </c>
      <c r="BE45">
        <f t="shared" si="74"/>
        <v>14</v>
      </c>
      <c r="BF45">
        <f t="shared" si="75"/>
        <v>13</v>
      </c>
      <c r="BG45">
        <f t="shared" si="76"/>
        <v>1</v>
      </c>
      <c r="BH45">
        <f t="shared" si="77"/>
        <v>3.3333333333333335</v>
      </c>
      <c r="BI45">
        <f t="shared" si="77"/>
        <v>1.3333333333333333</v>
      </c>
      <c r="BJ45">
        <f t="shared" si="78"/>
        <v>1</v>
      </c>
      <c r="BK45">
        <f t="shared" si="78"/>
        <v>3.3333333333333335</v>
      </c>
      <c r="BL45">
        <f t="shared" si="79"/>
        <v>2</v>
      </c>
      <c r="BM45">
        <f t="shared" si="80"/>
        <v>1.8571428571428572</v>
      </c>
    </row>
    <row r="46" spans="1:91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52">
        <f>IF(ISBLANK(Table2[[#This Row],[GAMENUM]]), " ", IF((Table2[[#This Row],[TOPSEEDWINS]]+Table2[[#This Row],[LOWSEEDWINS]]) &lt;&gt; Table2[[#This Row],[GAMENUM]], 0, 1))</f>
        <v>1</v>
      </c>
      <c r="AA46" s="18"/>
      <c r="AI46" t="s">
        <v>50</v>
      </c>
      <c r="AJ46">
        <f t="shared" si="53"/>
        <v>7</v>
      </c>
      <c r="AK46">
        <f t="shared" si="54"/>
        <v>6</v>
      </c>
      <c r="AL46">
        <f t="shared" si="55"/>
        <v>4</v>
      </c>
      <c r="AM46">
        <f t="shared" si="56"/>
        <v>0</v>
      </c>
      <c r="AN46">
        <f t="shared" si="70"/>
        <v>17</v>
      </c>
      <c r="AO46">
        <f t="shared" si="57"/>
        <v>9</v>
      </c>
      <c r="AP46">
        <f t="shared" si="58"/>
        <v>8</v>
      </c>
      <c r="AQ46">
        <f t="shared" si="71"/>
        <v>9</v>
      </c>
      <c r="AR46">
        <f t="shared" si="72"/>
        <v>8</v>
      </c>
      <c r="AS46">
        <f t="shared" si="59"/>
        <v>7</v>
      </c>
      <c r="AT46">
        <f t="shared" si="60"/>
        <v>2</v>
      </c>
      <c r="AU46">
        <f t="shared" si="61"/>
        <v>2</v>
      </c>
      <c r="AV46">
        <f t="shared" si="62"/>
        <v>5</v>
      </c>
      <c r="AW46">
        <f t="shared" si="63"/>
        <v>3</v>
      </c>
      <c r="AX46">
        <f t="shared" si="64"/>
        <v>3</v>
      </c>
      <c r="AY46">
        <f t="shared" si="65"/>
        <v>10</v>
      </c>
      <c r="AZ46">
        <f t="shared" si="66"/>
        <v>3</v>
      </c>
      <c r="BA46">
        <f t="shared" si="67"/>
        <v>4</v>
      </c>
      <c r="BB46">
        <f t="shared" si="68"/>
        <v>10</v>
      </c>
      <c r="BC46">
        <f t="shared" si="73"/>
        <v>6</v>
      </c>
      <c r="BD46">
        <f t="shared" si="73"/>
        <v>-7</v>
      </c>
      <c r="BE46">
        <f t="shared" si="74"/>
        <v>13</v>
      </c>
      <c r="BF46">
        <f t="shared" si="75"/>
        <v>14</v>
      </c>
      <c r="BG46">
        <f t="shared" si="76"/>
        <v>-1</v>
      </c>
      <c r="BH46">
        <f t="shared" si="77"/>
        <v>3.3333333333333335</v>
      </c>
      <c r="BI46">
        <f t="shared" si="77"/>
        <v>1</v>
      </c>
      <c r="BJ46">
        <f t="shared" si="78"/>
        <v>1.3333333333333333</v>
      </c>
      <c r="BK46">
        <f t="shared" si="78"/>
        <v>3.3333333333333335</v>
      </c>
      <c r="BL46">
        <f t="shared" si="79"/>
        <v>1.8571428571428572</v>
      </c>
      <c r="BM46">
        <f t="shared" si="80"/>
        <v>2</v>
      </c>
    </row>
    <row r="47" spans="1:91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3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2">
        <f>IF(ISBLANK(Table2[[#This Row],[GAMENUM]]), " ", IF((Table2[[#This Row],[TOPSEEDWINS]]+Table2[[#This Row],[LOWSEEDWINS]]) &lt;&gt; Table2[[#This Row],[GAMENUM]], 0, 1))</f>
        <v>1</v>
      </c>
      <c r="AA47" s="1" t="s">
        <v>180</v>
      </c>
      <c r="AI47" t="s">
        <v>51</v>
      </c>
      <c r="AJ47">
        <f t="shared" si="53"/>
        <v>6</v>
      </c>
      <c r="AK47">
        <f t="shared" si="54"/>
        <v>5</v>
      </c>
      <c r="AL47">
        <f t="shared" si="55"/>
        <v>0</v>
      </c>
      <c r="AM47">
        <f t="shared" si="56"/>
        <v>0</v>
      </c>
      <c r="AN47">
        <f t="shared" si="70"/>
        <v>11</v>
      </c>
      <c r="AO47">
        <f t="shared" si="57"/>
        <v>6</v>
      </c>
      <c r="AP47">
        <f t="shared" si="58"/>
        <v>5</v>
      </c>
      <c r="AQ47">
        <f t="shared" si="71"/>
        <v>5</v>
      </c>
      <c r="AR47">
        <f t="shared" si="72"/>
        <v>6</v>
      </c>
      <c r="AS47">
        <f t="shared" si="59"/>
        <v>2</v>
      </c>
      <c r="AT47">
        <f t="shared" si="60"/>
        <v>3</v>
      </c>
      <c r="AU47">
        <f t="shared" si="61"/>
        <v>3</v>
      </c>
      <c r="AV47">
        <f t="shared" si="62"/>
        <v>2</v>
      </c>
      <c r="AW47">
        <f t="shared" si="63"/>
        <v>3</v>
      </c>
      <c r="AX47">
        <f t="shared" si="64"/>
        <v>2</v>
      </c>
      <c r="AY47">
        <f t="shared" si="65"/>
        <v>6</v>
      </c>
      <c r="AZ47">
        <f t="shared" si="66"/>
        <v>4</v>
      </c>
      <c r="BA47">
        <f t="shared" si="67"/>
        <v>10</v>
      </c>
      <c r="BB47">
        <f t="shared" si="68"/>
        <v>6</v>
      </c>
      <c r="BC47">
        <f t="shared" si="73"/>
        <v>-4</v>
      </c>
      <c r="BD47">
        <f t="shared" si="73"/>
        <v>-2</v>
      </c>
      <c r="BE47">
        <f t="shared" si="74"/>
        <v>10</v>
      </c>
      <c r="BF47">
        <f t="shared" si="75"/>
        <v>16</v>
      </c>
      <c r="BG47">
        <f t="shared" si="76"/>
        <v>-6</v>
      </c>
      <c r="BH47">
        <f t="shared" si="77"/>
        <v>2</v>
      </c>
      <c r="BI47">
        <f t="shared" si="77"/>
        <v>2</v>
      </c>
      <c r="BJ47">
        <f t="shared" si="78"/>
        <v>3.3333333333333335</v>
      </c>
      <c r="BK47">
        <f t="shared" si="78"/>
        <v>3</v>
      </c>
      <c r="BL47">
        <f t="shared" si="79"/>
        <v>1.6666666666666667</v>
      </c>
      <c r="BM47">
        <f t="shared" si="80"/>
        <v>2.6666666666666665</v>
      </c>
    </row>
    <row r="48" spans="1:91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87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41">
        <f>IF(ISBLANK(Table2[[#This Row],[GAMENUM]]), " ", IF((Table2[[#This Row],[TOPSEEDWINS]]+Table2[[#This Row],[LOWSEEDWINS]]) &lt;&gt; Table2[[#This Row],[GAMENUM]], 0, 1))</f>
        <v>1</v>
      </c>
      <c r="AA48" s="36" t="s">
        <v>179</v>
      </c>
      <c r="AI48" t="s">
        <v>52</v>
      </c>
      <c r="AJ48">
        <f t="shared" si="53"/>
        <v>6</v>
      </c>
      <c r="AK48">
        <f t="shared" si="54"/>
        <v>5</v>
      </c>
      <c r="AL48">
        <f t="shared" si="55"/>
        <v>4</v>
      </c>
      <c r="AM48">
        <f t="shared" si="56"/>
        <v>0</v>
      </c>
      <c r="AN48">
        <f t="shared" si="70"/>
        <v>15</v>
      </c>
      <c r="AO48">
        <f t="shared" si="57"/>
        <v>7</v>
      </c>
      <c r="AP48">
        <f t="shared" si="58"/>
        <v>8</v>
      </c>
      <c r="AQ48">
        <f t="shared" si="71"/>
        <v>10</v>
      </c>
      <c r="AR48">
        <f t="shared" si="72"/>
        <v>5</v>
      </c>
      <c r="AS48">
        <f t="shared" si="59"/>
        <v>5</v>
      </c>
      <c r="AT48">
        <f t="shared" si="60"/>
        <v>2</v>
      </c>
      <c r="AU48">
        <f t="shared" si="61"/>
        <v>5</v>
      </c>
      <c r="AV48">
        <f t="shared" si="62"/>
        <v>3</v>
      </c>
      <c r="AW48">
        <f t="shared" si="63"/>
        <v>2</v>
      </c>
      <c r="AX48">
        <f t="shared" si="64"/>
        <v>3</v>
      </c>
      <c r="AY48">
        <f t="shared" si="65"/>
        <v>6</v>
      </c>
      <c r="AZ48">
        <f t="shared" si="66"/>
        <v>10</v>
      </c>
      <c r="BA48">
        <f t="shared" si="67"/>
        <v>4</v>
      </c>
      <c r="BB48">
        <f t="shared" si="68"/>
        <v>6</v>
      </c>
      <c r="BC48">
        <f t="shared" si="73"/>
        <v>2</v>
      </c>
      <c r="BD48">
        <f t="shared" si="73"/>
        <v>4</v>
      </c>
      <c r="BE48">
        <f t="shared" si="74"/>
        <v>16</v>
      </c>
      <c r="BF48">
        <f t="shared" si="75"/>
        <v>10</v>
      </c>
      <c r="BG48">
        <f t="shared" si="76"/>
        <v>6</v>
      </c>
      <c r="BH48">
        <f t="shared" si="77"/>
        <v>3</v>
      </c>
      <c r="BI48">
        <f t="shared" si="77"/>
        <v>3.3333333333333335</v>
      </c>
      <c r="BJ48">
        <f t="shared" si="78"/>
        <v>2</v>
      </c>
      <c r="BK48">
        <f t="shared" si="78"/>
        <v>2</v>
      </c>
      <c r="BL48">
        <f t="shared" si="79"/>
        <v>2.6666666666666665</v>
      </c>
      <c r="BM48">
        <f t="shared" si="80"/>
        <v>1.6666666666666667</v>
      </c>
    </row>
    <row r="49" spans="1:65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7">
        <f>IF(ISBLANK(Table2[[#This Row],[GAMENUM]]), " ", IF((Table2[[#This Row],[TOPSEEDWINS]]+Table2[[#This Row],[LOWSEEDWINS]]) &lt;&gt; Table2[[#This Row],[GAMENUM]], 0, 1))</f>
        <v>1</v>
      </c>
      <c r="AA49" s="42"/>
    </row>
    <row r="50" spans="1:65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  <c r="Z50" s="5">
        <f>IF(ISBLANK(Table2[[#This Row],[GAMENUM]]), " ", IF((Table2[[#This Row],[TOPSEEDWINS]]+Table2[[#This Row],[LOWSEEDWINS]]) &lt;&gt; Table2[[#This Row],[GAMENUM]], 0, 1))</f>
        <v>1</v>
      </c>
    </row>
    <row r="51" spans="1:65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2">
        <f>IF(ISBLANK(Table2[[#This Row],[GAMENUM]]), " ", IF((Table2[[#This Row],[TOPSEEDWINS]]+Table2[[#This Row],[LOWSEEDWINS]]) &lt;&gt; Table2[[#This Row],[GAMENUM]], 0, 1))</f>
        <v>1</v>
      </c>
      <c r="AA51" s="1" t="s">
        <v>184</v>
      </c>
      <c r="AI51" s="1"/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71</v>
      </c>
      <c r="AU51" s="1" t="s">
        <v>72</v>
      </c>
      <c r="AV51" s="1" t="s">
        <v>73</v>
      </c>
      <c r="AW51" s="1" t="s">
        <v>124</v>
      </c>
      <c r="AX51" s="1" t="s">
        <v>125</v>
      </c>
      <c r="AY51" s="1" t="s">
        <v>126</v>
      </c>
      <c r="AZ51" s="1" t="s">
        <v>127</v>
      </c>
      <c r="BA51" s="1" t="s">
        <v>128</v>
      </c>
      <c r="BB51" s="1" t="s">
        <v>129</v>
      </c>
      <c r="BC51" s="1" t="s">
        <v>130</v>
      </c>
      <c r="BD51" s="1" t="s">
        <v>131</v>
      </c>
      <c r="BE51" s="1" t="s">
        <v>132</v>
      </c>
      <c r="BF51" s="1" t="s">
        <v>133</v>
      </c>
      <c r="BG51" s="1" t="s">
        <v>134</v>
      </c>
      <c r="BH51" s="1" t="s">
        <v>135</v>
      </c>
      <c r="BI51" s="1" t="s">
        <v>136</v>
      </c>
      <c r="BJ51" s="1" t="s">
        <v>137</v>
      </c>
      <c r="BK51" s="1" t="s">
        <v>138</v>
      </c>
      <c r="BL51" s="1" t="s">
        <v>139</v>
      </c>
      <c r="BM51" s="1" t="s">
        <v>140</v>
      </c>
    </row>
    <row r="52" spans="1:65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Z52" s="5">
        <f>IF(ISBLANK(Table2[[#This Row],[GAMENUM]]), " ", IF((Table2[[#This Row],[TOPSEEDWINS]]+Table2[[#This Row],[LOWSEEDWINS]]) &lt;&gt; Table2[[#This Row],[GAMENUM]], 0, 1))</f>
        <v>1</v>
      </c>
      <c r="AI52" t="s">
        <v>18</v>
      </c>
      <c r="AJ52">
        <f>COUNTIFS($L$2:$L$106, AI52, $E$2:$E$106, 1) + COUNTIFS($M$2:$M$106, AI52, $E$2:$E$106, 1)</f>
        <v>5</v>
      </c>
      <c r="AK52">
        <f>COUNTIFS($L$2:$L$106, AI52, $E$2:$E$106, 2) + COUNTIFS($M$2:$M$106, AI52, $E$2:$E$106, 2)</f>
        <v>5</v>
      </c>
      <c r="AL52">
        <f>COUNTIFS($L$2:$L$106, AI52, $E$2:$E$106, 3) + COUNTIFS($M$2:$M$106, AI52, $E$2:$E$106, 3)</f>
        <v>4</v>
      </c>
      <c r="AM52">
        <f>COUNTIFS($L$2:$L$106, AI52, $E$2:$E$106, 4) + COUNTIFS($M$2:$M$106, AI52, $E$2:$E$106, 4)</f>
        <v>0</v>
      </c>
      <c r="AN52">
        <f>AJ52+AK52+AL52+AM52</f>
        <v>14</v>
      </c>
      <c r="AO52">
        <f>COUNTIF($M$2:$M$106, AI52)</f>
        <v>7</v>
      </c>
      <c r="AP52">
        <f>COUNTIF($L$2:$L$106, AI52)</f>
        <v>7</v>
      </c>
      <c r="AQ52">
        <f>AS52+AU52</f>
        <v>7</v>
      </c>
      <c r="AR52">
        <f>AN52-AQ52</f>
        <v>7</v>
      </c>
      <c r="AS52">
        <f>SUMPRODUCT(($M$2:$M$106=AI52)*($T$2:$T$106&gt;$S$2:$S$106))</f>
        <v>4</v>
      </c>
      <c r="AT52">
        <f>SUMPRODUCT(($M$2:$M$106=AI52)*($T$2:$T$106&lt;$S$2:$S$106))</f>
        <v>3</v>
      </c>
      <c r="AU52">
        <f>SUMPRODUCT(($L$2:$L$106=AI52)*($T$2:$T$106&lt;$S$2:$S$106))</f>
        <v>3</v>
      </c>
      <c r="AV52">
        <f>SUMPRODUCT(($L$2:$L$106=AI52)*($T$2:$T$106&gt;$S$2:$S$106))</f>
        <v>3</v>
      </c>
      <c r="AW52">
        <f>COUNTIFS($M$2:$M$106,AI52,$E$2:$E$106,3)</f>
        <v>2</v>
      </c>
      <c r="AX52">
        <f>COUNTIFS($L$2:$L$106,AI52,$E$2:$E$106,3)</f>
        <v>2</v>
      </c>
      <c r="AY52">
        <f>SUMIFS($T$2:$T$106, $M$2:$M$106, AI52,$E$2:$E$106, 3)</f>
        <v>2</v>
      </c>
      <c r="AZ52">
        <f>SUMIFS($S$2:$S$106, $L$2:$L$106, AI52,$E$2:$E$106, 3)</f>
        <v>2</v>
      </c>
      <c r="BA52">
        <f>SUMIFS($S$2:$S$106, $M$2:$M$106, AI52,$E$2:$E$106, 3)</f>
        <v>10</v>
      </c>
      <c r="BB52">
        <f>SUMIFS($T$2:$T$106, $L$2:$L$106, AI52,$E$2:$E$106, 3)</f>
        <v>6</v>
      </c>
      <c r="BC52">
        <f t="shared" ref="BC52:BD55" si="83">AY52-BA52</f>
        <v>-8</v>
      </c>
      <c r="BD52">
        <f t="shared" si="83"/>
        <v>-4</v>
      </c>
      <c r="BE52">
        <f>AY52+AZ52</f>
        <v>4</v>
      </c>
      <c r="BF52">
        <f>BA52+BB52</f>
        <v>16</v>
      </c>
      <c r="BG52">
        <f>(AY52+AZ52)-(BA52+BB52)</f>
        <v>-12</v>
      </c>
      <c r="BH52">
        <f t="shared" ref="BH52:BI55" si="84">AY52/AW52</f>
        <v>1</v>
      </c>
      <c r="BI52">
        <f t="shared" si="84"/>
        <v>1</v>
      </c>
      <c r="BJ52">
        <f t="shared" ref="BJ52:BK55" si="85">BA52/AW52</f>
        <v>5</v>
      </c>
      <c r="BK52">
        <f t="shared" si="85"/>
        <v>3</v>
      </c>
      <c r="BL52">
        <f>BE52/AJ52</f>
        <v>0.8</v>
      </c>
      <c r="BM52">
        <f>BF52/AJ52</f>
        <v>3.2</v>
      </c>
    </row>
    <row r="53" spans="1:65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2">
        <f>IF(ISBLANK(Table2[[#This Row],[GAMENUM]]), " ", IF((Table2[[#This Row],[TOPSEEDWINS]]+Table2[[#This Row],[LOWSEEDWINS]]) &lt;&gt; Table2[[#This Row],[GAMENUM]], 0, 1))</f>
        <v>1</v>
      </c>
      <c r="AA53" s="1" t="s">
        <v>185</v>
      </c>
      <c r="AI53" t="s">
        <v>35</v>
      </c>
      <c r="AJ53">
        <f>COUNTIFS($L$2:$L$106, AI53, $E$2:$E$106, 1) + COUNTIFS($M$2:$M$106, AI53, $E$2:$E$106, 1)</f>
        <v>5</v>
      </c>
      <c r="AK53">
        <f>COUNTIFS($L$2:$L$106, AI53, $E$2:$E$106, 2) + COUNTIFS($M$2:$M$106, AI53, $E$2:$E$106, 2)</f>
        <v>7</v>
      </c>
      <c r="AL53">
        <f>COUNTIFS($L$2:$L$106, AI53, $E$2:$E$106, 3) + COUNTIFS($M$2:$M$106, AI53, $E$2:$E$106, 3)</f>
        <v>4</v>
      </c>
      <c r="AM53">
        <f>COUNTIFS($L$2:$L$106, AI53, $E$2:$E$106, 4) + COUNTIFS($M$2:$M$106, AI53, $E$2:$E$106, 4)</f>
        <v>0</v>
      </c>
      <c r="AN53">
        <f t="shared" ref="AN53:AN55" si="86">AJ53+AK53+AL53+AM53</f>
        <v>16</v>
      </c>
      <c r="AO53">
        <f>COUNTIF($M$2:$M$106, AI53)</f>
        <v>7</v>
      </c>
      <c r="AP53">
        <f>COUNTIF($L$2:$L$106, AI53)</f>
        <v>9</v>
      </c>
      <c r="AQ53">
        <f t="shared" ref="AQ53:AQ55" si="87">AS53+AU53</f>
        <v>11</v>
      </c>
      <c r="AR53">
        <f t="shared" ref="AR53:AR55" si="88">AN53-AQ53</f>
        <v>5</v>
      </c>
      <c r="AS53">
        <f>SUMPRODUCT(($M$2:$M$106=AI53)*($T$2:$T$106&gt;$S$2:$S$106))</f>
        <v>4</v>
      </c>
      <c r="AT53">
        <f>SUMPRODUCT(($M$2:$M$106=AI53)*($T$2:$T$106&lt;$S$2:$S$106))</f>
        <v>2</v>
      </c>
      <c r="AU53">
        <f>SUMPRODUCT(($L$2:$L$106=AI53)*($T$2:$T$106&lt;$S$2:$S$106))</f>
        <v>7</v>
      </c>
      <c r="AV53">
        <f>SUMPRODUCT(($L$2:$L$106=AI53)*($T$2:$T$106&gt;$S$2:$S$106))</f>
        <v>2</v>
      </c>
      <c r="AW53">
        <f>COUNTIFS($M$2:$M$106,AI53,$E$2:$E$106,3)</f>
        <v>2</v>
      </c>
      <c r="AX53">
        <f>COUNTIFS($L$2:$L$106,AI53,$E$2:$E$106,3)</f>
        <v>2</v>
      </c>
      <c r="AY53">
        <f>SUMIFS($T$2:$T$106, $M$2:$M$106, AI53,$E$2:$E$106, 3)</f>
        <v>6</v>
      </c>
      <c r="AZ53">
        <f>SUMIFS($S$2:$S$106, $L$2:$L$106, AI53,$E$2:$E$106, 3)</f>
        <v>10</v>
      </c>
      <c r="BA53">
        <f>SUMIFS($S$2:$S$106, $M$2:$M$106, AI53,$E$2:$E$106, 3)</f>
        <v>2</v>
      </c>
      <c r="BB53">
        <f>SUMIFS($T$2:$T$106, $L$2:$L$106, AI53,$E$2:$E$106, 3)</f>
        <v>2</v>
      </c>
      <c r="BC53">
        <f t="shared" si="83"/>
        <v>4</v>
      </c>
      <c r="BD53">
        <f t="shared" si="83"/>
        <v>8</v>
      </c>
      <c r="BE53">
        <f t="shared" ref="BE53:BE55" si="89">AY53+AZ53</f>
        <v>16</v>
      </c>
      <c r="BF53">
        <f t="shared" ref="BF53:BF55" si="90">BA53+BB53</f>
        <v>4</v>
      </c>
      <c r="BG53">
        <f t="shared" ref="BG53:BG55" si="91">(AY53+AZ53)-(BA53+BB53)</f>
        <v>12</v>
      </c>
      <c r="BH53">
        <f t="shared" si="84"/>
        <v>3</v>
      </c>
      <c r="BI53">
        <f t="shared" si="84"/>
        <v>5</v>
      </c>
      <c r="BJ53">
        <f t="shared" si="85"/>
        <v>1</v>
      </c>
      <c r="BK53">
        <f t="shared" si="85"/>
        <v>1</v>
      </c>
      <c r="BL53">
        <f t="shared" ref="BL53:BL55" si="92">BE53/AJ53</f>
        <v>3.2</v>
      </c>
      <c r="BM53">
        <f t="shared" ref="BM53:BM55" si="93">BF53/AJ53</f>
        <v>0.8</v>
      </c>
    </row>
    <row r="54" spans="1:65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1</v>
      </c>
      <c r="K54" s="8">
        <v>1</v>
      </c>
      <c r="L54" s="5" t="s">
        <v>18</v>
      </c>
      <c r="M54" s="5" t="s">
        <v>39</v>
      </c>
      <c r="N54" s="5" t="str">
        <f t="shared" si="52"/>
        <v>WSH</v>
      </c>
      <c r="O54" s="5">
        <v>2</v>
      </c>
      <c r="P54" s="5">
        <v>3</v>
      </c>
      <c r="Q54" s="5" t="s">
        <v>160</v>
      </c>
      <c r="R54" s="7">
        <v>45785</v>
      </c>
      <c r="S54" s="5">
        <v>1</v>
      </c>
      <c r="T54" s="5">
        <v>3</v>
      </c>
      <c r="U54" s="5">
        <v>0</v>
      </c>
      <c r="V5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4" s="5" t="str">
        <f t="shared" si="82"/>
        <v>WSH</v>
      </c>
      <c r="X54" s="5">
        <f>IF(ISBLANK(Table2[[#This Row],[OTROUNDNUM]]), "", Table2[[#This Row],[PAWAYSCORE]]-Table2[[#This Row],[AAWAYSCORE]])</f>
        <v>1</v>
      </c>
      <c r="Y54" s="5">
        <f>IF(ISBLANK(Table2[[#This Row],[OTROUNDNUM]]), "", Table2[[#This Row],[PHOMESCORE]]-Table2[[#This Row],[AHOMESCORE]])</f>
        <v>0</v>
      </c>
      <c r="Z54" s="5">
        <f>IF(ISBLANK(Table2[[#This Row],[GAMENUM]]), " ", IF((Table2[[#This Row],[TOPSEEDWINS]]+Table2[[#This Row],[LOWSEEDWINS]]) &lt;&gt; Table2[[#This Row],[GAMENUM]], 0, 1))</f>
        <v>1</v>
      </c>
      <c r="AI54" t="s">
        <v>50</v>
      </c>
      <c r="AJ54">
        <f>COUNTIFS($L$2:$L$106, AI54, $E$2:$E$106, 1) + COUNTIFS($M$2:$M$106, AI54, $E$2:$E$106, 1)</f>
        <v>7</v>
      </c>
      <c r="AK54">
        <f>COUNTIFS($L$2:$L$106, AI54, $E$2:$E$106, 2) + COUNTIFS($M$2:$M$106, AI54, $E$2:$E$106, 2)</f>
        <v>6</v>
      </c>
      <c r="AL54">
        <f>COUNTIFS($L$2:$L$106, AI54, $E$2:$E$106, 3) + COUNTIFS($M$2:$M$106, AI54, $E$2:$E$106, 3)</f>
        <v>4</v>
      </c>
      <c r="AM54">
        <f>COUNTIFS($L$2:$L$106, AI54, $E$2:$E$106, 4) + COUNTIFS($M$2:$M$106, AI54, $E$2:$E$106, 4)</f>
        <v>0</v>
      </c>
      <c r="AN54">
        <f t="shared" si="86"/>
        <v>17</v>
      </c>
      <c r="AO54">
        <f>COUNTIF($M$2:$M$106, AI54)</f>
        <v>9</v>
      </c>
      <c r="AP54">
        <f>COUNTIF($L$2:$L$106, AI54)</f>
        <v>8</v>
      </c>
      <c r="AQ54">
        <f t="shared" si="87"/>
        <v>9</v>
      </c>
      <c r="AR54">
        <f t="shared" si="88"/>
        <v>8</v>
      </c>
      <c r="AS54">
        <f>SUMPRODUCT(($M$2:$M$106=AI54)*($T$2:$T$106&gt;$S$2:$S$106))</f>
        <v>7</v>
      </c>
      <c r="AT54">
        <f>SUMPRODUCT(($M$2:$M$106=AI54)*($T$2:$T$106&lt;$S$2:$S$106))</f>
        <v>2</v>
      </c>
      <c r="AU54">
        <f>SUMPRODUCT(($L$2:$L$106=AI54)*($T$2:$T$106&lt;$S$2:$S$106))</f>
        <v>2</v>
      </c>
      <c r="AV54">
        <f>SUMPRODUCT(($L$2:$L$106=AI54)*($T$2:$T$106&gt;$S$2:$S$106))</f>
        <v>5</v>
      </c>
      <c r="AW54">
        <f>COUNTIFS($M$2:$M$106,AI54,$E$2:$E$106,3)</f>
        <v>2</v>
      </c>
      <c r="AX54">
        <f>COUNTIFS($L$2:$L$106,AI54,$E$2:$E$106,3)</f>
        <v>2</v>
      </c>
      <c r="AY54">
        <f>SUMIFS($T$2:$T$106, $M$2:$M$106, AI54,$E$2:$E$106, 3)</f>
        <v>6</v>
      </c>
      <c r="AZ54">
        <f>SUMIFS($S$2:$S$106, $L$2:$L$106, AI54,$E$2:$E$106, 3)</f>
        <v>1</v>
      </c>
      <c r="BA54">
        <f>SUMIFS($S$2:$S$106, $M$2:$M$106, AI54,$E$2:$E$106, 3)</f>
        <v>6</v>
      </c>
      <c r="BB54">
        <f>SUMIFS($T$2:$T$106, $L$2:$L$106, AI54,$E$2:$E$106, 3)</f>
        <v>6</v>
      </c>
      <c r="BC54">
        <f t="shared" si="83"/>
        <v>0</v>
      </c>
      <c r="BD54">
        <f t="shared" si="83"/>
        <v>-5</v>
      </c>
      <c r="BE54">
        <f t="shared" si="89"/>
        <v>7</v>
      </c>
      <c r="BF54">
        <f t="shared" si="90"/>
        <v>12</v>
      </c>
      <c r="BG54">
        <f t="shared" si="91"/>
        <v>-5</v>
      </c>
      <c r="BH54">
        <f t="shared" si="84"/>
        <v>3</v>
      </c>
      <c r="BI54">
        <f t="shared" si="84"/>
        <v>0.5</v>
      </c>
      <c r="BJ54">
        <f t="shared" si="85"/>
        <v>3</v>
      </c>
      <c r="BK54">
        <f t="shared" si="85"/>
        <v>3</v>
      </c>
      <c r="BL54">
        <f t="shared" si="92"/>
        <v>1</v>
      </c>
      <c r="BM54">
        <f t="shared" si="93"/>
        <v>1.7142857142857142</v>
      </c>
    </row>
    <row r="55" spans="1:65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2</v>
      </c>
      <c r="L55" s="3" t="s">
        <v>52</v>
      </c>
      <c r="M55" s="3" t="s">
        <v>51</v>
      </c>
      <c r="N55" s="2" t="str">
        <f t="shared" si="52"/>
        <v>VGK</v>
      </c>
      <c r="O55" s="2">
        <v>3</v>
      </c>
      <c r="P55" s="2">
        <v>4</v>
      </c>
      <c r="Q55" s="2" t="s">
        <v>159</v>
      </c>
      <c r="R55" s="12">
        <v>45785</v>
      </c>
      <c r="S55" s="2">
        <v>5</v>
      </c>
      <c r="T55" s="2">
        <v>4</v>
      </c>
      <c r="U55" s="2">
        <v>1</v>
      </c>
      <c r="V5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5" s="5" t="str">
        <f t="shared" si="82"/>
        <v>EDM</v>
      </c>
      <c r="X55" s="2">
        <f>IF(ISBLANK(Table2[[#This Row],[OTROUNDNUM]]), "", Table2[[#This Row],[PAWAYSCORE]]-Table2[[#This Row],[AAWAYSCORE]])</f>
        <v>-2</v>
      </c>
      <c r="Y55" s="2">
        <f>IF(ISBLANK(Table2[[#This Row],[OTROUNDNUM]]), "", Table2[[#This Row],[PHOMESCORE]]-Table2[[#This Row],[AHOMESCORE]])</f>
        <v>0</v>
      </c>
      <c r="Z55" s="2">
        <f>IF(ISBLANK(Table2[[#This Row],[GAMENUM]]), " ", IF((Table2[[#This Row],[TOPSEEDWINS]]+Table2[[#This Row],[LOWSEEDWINS]]) &lt;&gt; Table2[[#This Row],[GAMENUM]], 0, 1))</f>
        <v>1</v>
      </c>
      <c r="AA55" s="1" t="s">
        <v>189</v>
      </c>
      <c r="AI55" t="s">
        <v>52</v>
      </c>
      <c r="AJ55">
        <f>COUNTIFS($L$2:$L$106, AI55, $E$2:$E$106, 1) + COUNTIFS($M$2:$M$106, AI55, $E$2:$E$106, 1)</f>
        <v>6</v>
      </c>
      <c r="AK55">
        <f>COUNTIFS($L$2:$L$106, AI55, $E$2:$E$106, 2) + COUNTIFS($M$2:$M$106, AI55, $E$2:$E$106, 2)</f>
        <v>5</v>
      </c>
      <c r="AL55">
        <f>COUNTIFS($L$2:$L$106, AI55, $E$2:$E$106, 3) + COUNTIFS($M$2:$M$106, AI55, $E$2:$E$106, 3)</f>
        <v>4</v>
      </c>
      <c r="AM55">
        <f>COUNTIFS($L$2:$L$106, AI55, $E$2:$E$106, 4) + COUNTIFS($M$2:$M$106, AI55, $E$2:$E$106, 4)</f>
        <v>0</v>
      </c>
      <c r="AN55">
        <f t="shared" si="86"/>
        <v>15</v>
      </c>
      <c r="AO55">
        <f>COUNTIF($M$2:$M$106, AI55)</f>
        <v>7</v>
      </c>
      <c r="AP55">
        <f>COUNTIF($L$2:$L$106, AI55)</f>
        <v>8</v>
      </c>
      <c r="AQ55">
        <f t="shared" si="87"/>
        <v>10</v>
      </c>
      <c r="AR55">
        <f t="shared" si="88"/>
        <v>5</v>
      </c>
      <c r="AS55">
        <f>SUMPRODUCT(($M$2:$M$106=AI55)*($T$2:$T$106&gt;$S$2:$S$106))</f>
        <v>5</v>
      </c>
      <c r="AT55">
        <f>SUMPRODUCT(($M$2:$M$106=AI55)*($T$2:$T$106&lt;$S$2:$S$106))</f>
        <v>1</v>
      </c>
      <c r="AU55">
        <f>SUMPRODUCT(($L$2:$L$106=AI55)*($T$2:$T$106&lt;$S$2:$S$106))</f>
        <v>5</v>
      </c>
      <c r="AV55">
        <f>SUMPRODUCT(($L$2:$L$106=AI55)*($T$2:$T$106&gt;$S$2:$S$106))</f>
        <v>3</v>
      </c>
      <c r="AW55">
        <f>COUNTIFS($M$2:$M$106,AI55,$E$2:$E$106,3)</f>
        <v>2</v>
      </c>
      <c r="AX55">
        <f>COUNTIFS($L$2:$L$106,AI55,$E$2:$E$106,3)</f>
        <v>2</v>
      </c>
      <c r="AY55">
        <f>SUMIFS($T$2:$T$106, $M$2:$M$106, AI55,$E$2:$E$106, 3)</f>
        <v>6</v>
      </c>
      <c r="AZ55">
        <f>SUMIFS($S$2:$S$106, $L$2:$L$106, AI55,$E$2:$E$106, 3)</f>
        <v>6</v>
      </c>
      <c r="BA55">
        <f>SUMIFS($S$2:$S$106, $M$2:$M$106, AI55,$E$2:$E$106, 3)</f>
        <v>1</v>
      </c>
      <c r="BB55">
        <f>SUMIFS($T$2:$T$106, $L$2:$L$106, AI55,$E$2:$E$106, 3)</f>
        <v>6</v>
      </c>
      <c r="BC55">
        <f t="shared" si="83"/>
        <v>5</v>
      </c>
      <c r="BD55">
        <f t="shared" si="83"/>
        <v>0</v>
      </c>
      <c r="BE55">
        <f t="shared" si="89"/>
        <v>12</v>
      </c>
      <c r="BF55">
        <f t="shared" si="90"/>
        <v>7</v>
      </c>
      <c r="BG55">
        <f t="shared" si="91"/>
        <v>5</v>
      </c>
      <c r="BH55">
        <f t="shared" si="84"/>
        <v>3</v>
      </c>
      <c r="BI55">
        <f t="shared" si="84"/>
        <v>3</v>
      </c>
      <c r="BJ55">
        <f t="shared" si="85"/>
        <v>0.5</v>
      </c>
      <c r="BK55">
        <f t="shared" si="85"/>
        <v>3</v>
      </c>
      <c r="BL55">
        <f t="shared" si="92"/>
        <v>2</v>
      </c>
      <c r="BM55">
        <f t="shared" si="93"/>
        <v>1.1666666666666667</v>
      </c>
    </row>
    <row r="56" spans="1:65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1</v>
      </c>
      <c r="L56" s="8" t="s">
        <v>32</v>
      </c>
      <c r="M56" s="8" t="s">
        <v>35</v>
      </c>
      <c r="N56" s="5" t="str">
        <f t="shared" si="52"/>
        <v>FLA</v>
      </c>
      <c r="O56" s="5">
        <v>1</v>
      </c>
      <c r="P56" s="5">
        <v>3</v>
      </c>
      <c r="Q56" s="5" t="s">
        <v>160</v>
      </c>
      <c r="R56" s="7">
        <v>45786</v>
      </c>
      <c r="S56" s="5">
        <v>4</v>
      </c>
      <c r="T56" s="5">
        <v>5</v>
      </c>
      <c r="U56" s="5">
        <v>1</v>
      </c>
      <c r="V5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6" s="5" t="str">
        <f t="shared" si="82"/>
        <v>FLA</v>
      </c>
      <c r="X56" s="5">
        <f>IF(ISBLANK(Table2[[#This Row],[OTROUNDNUM]]), "", Table2[[#This Row],[PAWAYSCORE]]-Table2[[#This Row],[AAWAYSCORE]])</f>
        <v>-3</v>
      </c>
      <c r="Y56" s="5">
        <f>IF(ISBLANK(Table2[[#This Row],[OTROUNDNUM]]), "", Table2[[#This Row],[PHOMESCORE]]-Table2[[#This Row],[AHOMESCORE]])</f>
        <v>-2</v>
      </c>
      <c r="Z56" s="5">
        <f>IF(ISBLANK(Table2[[#This Row],[GAMENUM]]), " ", IF((Table2[[#This Row],[TOPSEEDWINS]]+Table2[[#This Row],[LOWSEEDWINS]]) &lt;&gt; Table2[[#This Row],[GAMENUM]], 0, 1))</f>
        <v>1</v>
      </c>
      <c r="AA56" t="s">
        <v>188</v>
      </c>
    </row>
    <row r="57" spans="1:65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1</v>
      </c>
      <c r="K57" s="3">
        <v>1</v>
      </c>
      <c r="L57" s="3" t="s">
        <v>50</v>
      </c>
      <c r="M57" s="3" t="s">
        <v>43</v>
      </c>
      <c r="N57" s="2" t="str">
        <f t="shared" si="52"/>
        <v>WPG</v>
      </c>
      <c r="O57" s="2">
        <v>2</v>
      </c>
      <c r="P57" s="2">
        <v>3</v>
      </c>
      <c r="Q57" s="2" t="s">
        <v>167</v>
      </c>
      <c r="R57" s="12">
        <v>45786</v>
      </c>
      <c r="S57" s="2">
        <v>0</v>
      </c>
      <c r="T57" s="2">
        <v>4</v>
      </c>
      <c r="U57" s="2">
        <v>0</v>
      </c>
      <c r="V5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7" s="5" t="str">
        <f t="shared" si="82"/>
        <v>WPG</v>
      </c>
      <c r="X57" s="2">
        <f>IF(ISBLANK(Table2[[#This Row],[OTROUNDNUM]]), "", Table2[[#This Row],[PAWAYSCORE]]-Table2[[#This Row],[AAWAYSCORE]])</f>
        <v>2</v>
      </c>
      <c r="Y57" s="2">
        <f>IF(ISBLANK(Table2[[#This Row],[OTROUNDNUM]]), "", Table2[[#This Row],[PHOMESCORE]]-Table2[[#This Row],[AHOMESCORE]])</f>
        <v>-1</v>
      </c>
      <c r="Z57" s="2">
        <f>IF(ISBLANK(Table2[[#This Row],[GAMENUM]]), " ", IF((Table2[[#This Row],[TOPSEEDWINS]]+Table2[[#This Row],[LOWSEEDWINS]]) &lt;&gt; Table2[[#This Row],[GAMENUM]], 0, 1))</f>
        <v>1</v>
      </c>
      <c r="AA57" s="1"/>
    </row>
    <row r="58" spans="1:65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1</v>
      </c>
      <c r="K58" s="8">
        <v>2</v>
      </c>
      <c r="L58" s="8" t="s">
        <v>39</v>
      </c>
      <c r="M58" s="8" t="s">
        <v>18</v>
      </c>
      <c r="N58" s="5" t="str">
        <f t="shared" si="52"/>
        <v>CAR</v>
      </c>
      <c r="O58" s="5">
        <v>2</v>
      </c>
      <c r="P58" s="5">
        <v>4</v>
      </c>
      <c r="Q58" s="5" t="s">
        <v>160</v>
      </c>
      <c r="R58" s="7">
        <v>45787</v>
      </c>
      <c r="S58" s="5">
        <v>0</v>
      </c>
      <c r="T58" s="5">
        <v>4</v>
      </c>
      <c r="U58" s="5">
        <v>0</v>
      </c>
      <c r="V5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8" s="5" t="str">
        <f t="shared" si="82"/>
        <v>CAR</v>
      </c>
      <c r="X58" s="5">
        <f>IF(ISBLANK(Table2[[#This Row],[OTROUNDNUM]]), "", Table2[[#This Row],[PAWAYSCORE]]-Table2[[#This Row],[AAWAYSCORE]])</f>
        <v>2</v>
      </c>
      <c r="Y58" s="5">
        <f>IF(ISBLANK(Table2[[#This Row],[OTROUNDNUM]]), "", Table2[[#This Row],[PHOMESCORE]]-Table2[[#This Row],[AHOMESCORE]])</f>
        <v>0</v>
      </c>
      <c r="Z58" s="5">
        <f>IF(ISBLANK(Table2[[#This Row],[GAMENUM]]), " ", IF((Table2[[#This Row],[TOPSEEDWINS]]+Table2[[#This Row],[LOWSEEDWINS]]) &lt;&gt; Table2[[#This Row],[GAMENUM]], 0, 1))</f>
        <v>1</v>
      </c>
      <c r="AI58" s="1"/>
      <c r="AJ58" s="1" t="s">
        <v>61</v>
      </c>
      <c r="AK58" s="1" t="s">
        <v>62</v>
      </c>
      <c r="AL58" s="1" t="s">
        <v>63</v>
      </c>
      <c r="AM58" s="1" t="s">
        <v>64</v>
      </c>
      <c r="AN58" s="1" t="s">
        <v>65</v>
      </c>
      <c r="AO58" s="1" t="s">
        <v>66</v>
      </c>
      <c r="AP58" s="1" t="s">
        <v>67</v>
      </c>
      <c r="AQ58" s="1" t="s">
        <v>68</v>
      </c>
      <c r="AR58" s="1" t="s">
        <v>69</v>
      </c>
      <c r="AS58" s="1" t="s">
        <v>70</v>
      </c>
      <c r="AT58" s="1" t="s">
        <v>71</v>
      </c>
      <c r="AU58" s="1" t="s">
        <v>72</v>
      </c>
      <c r="AV58" s="1" t="s">
        <v>73</v>
      </c>
      <c r="AW58" s="1" t="s">
        <v>141</v>
      </c>
      <c r="AX58" s="1" t="s">
        <v>142</v>
      </c>
      <c r="AY58" s="1" t="s">
        <v>143</v>
      </c>
      <c r="AZ58" s="1" t="s">
        <v>144</v>
      </c>
      <c r="BA58" s="1" t="s">
        <v>145</v>
      </c>
      <c r="BB58" s="1" t="s">
        <v>146</v>
      </c>
      <c r="BC58" s="1" t="s">
        <v>147</v>
      </c>
      <c r="BD58" s="1" t="s">
        <v>148</v>
      </c>
      <c r="BE58" s="1" t="s">
        <v>149</v>
      </c>
      <c r="BF58" s="1" t="s">
        <v>150</v>
      </c>
      <c r="BG58" s="1" t="s">
        <v>151</v>
      </c>
      <c r="BH58" s="1" t="s">
        <v>152</v>
      </c>
      <c r="BI58" s="1" t="s">
        <v>153</v>
      </c>
      <c r="BJ58" s="1" t="s">
        <v>154</v>
      </c>
      <c r="BK58" s="1" t="s">
        <v>155</v>
      </c>
      <c r="BL58" s="1" t="s">
        <v>156</v>
      </c>
      <c r="BM58" s="1" t="s">
        <v>157</v>
      </c>
    </row>
    <row r="59" spans="1:65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1</v>
      </c>
      <c r="K59" s="3">
        <v>2</v>
      </c>
      <c r="L59" s="3" t="s">
        <v>51</v>
      </c>
      <c r="M59" s="3" t="s">
        <v>52</v>
      </c>
      <c r="N59" s="2" t="str">
        <f t="shared" si="52"/>
        <v>EDM</v>
      </c>
      <c r="O59" s="2">
        <v>3</v>
      </c>
      <c r="P59" s="2">
        <v>4</v>
      </c>
      <c r="Q59" s="2" t="s">
        <v>159</v>
      </c>
      <c r="R59" s="12">
        <v>45787</v>
      </c>
      <c r="S59" s="2">
        <v>4</v>
      </c>
      <c r="T59" s="2">
        <v>3</v>
      </c>
      <c r="U59" s="2">
        <v>0</v>
      </c>
      <c r="V59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9" s="5" t="str">
        <f t="shared" si="82"/>
        <v>VGK</v>
      </c>
      <c r="X59" s="2">
        <f>IF(ISBLANK(Table2[[#This Row],[OTROUNDNUM]]), "", Table2[[#This Row],[PAWAYSCORE]]-Table2[[#This Row],[AAWAYSCORE]])</f>
        <v>-1</v>
      </c>
      <c r="Y59" s="2">
        <f>IF(ISBLANK(Table2[[#This Row],[OTROUNDNUM]]), "", Table2[[#This Row],[PHOMESCORE]]-Table2[[#This Row],[AHOMESCORE]])</f>
        <v>1</v>
      </c>
      <c r="Z59" s="2">
        <f>IF(ISBLANK(Table2[[#This Row],[GAMENUM]]), " ", IF((Table2[[#This Row],[TOPSEEDWINS]]+Table2[[#This Row],[LOWSEEDWINS]]) &lt;&gt; Table2[[#This Row],[GAMENUM]], 0, 1))</f>
        <v>1</v>
      </c>
      <c r="AA59" s="1" t="s">
        <v>187</v>
      </c>
      <c r="AJ59">
        <f>COUNTIFS($L$2:$L$106, AI59, $E$2:$E$106, 1) + COUNTIFS($M$2:$M$106, AI59, $E$2:$E$106, 1)</f>
        <v>0</v>
      </c>
      <c r="AK59">
        <f>COUNTIFS($L$2:$L$106, AI59, $E$2:$E$106, 2) + COUNTIFS($M$2:$M$106, AI59, $E$2:$E$106, 2)</f>
        <v>0</v>
      </c>
      <c r="AL59">
        <f>COUNTIFS($L$2:$L$106, AI59, $E$2:$E$106, 3) + COUNTIFS($M$2:$M$106, AI59, $E$2:$E$106, 3)</f>
        <v>0</v>
      </c>
      <c r="AM59">
        <f>COUNTIFS($L$2:$L$106, AI59, $E$2:$E$106, 4) + COUNTIFS($M$2:$M$106, AI59, $E$2:$E$106, 4)</f>
        <v>0</v>
      </c>
      <c r="AN59">
        <f>AJ59+AK59+AL59+AM59</f>
        <v>0</v>
      </c>
      <c r="AO59">
        <f>COUNTIF($M$2:$M$106, AI59)</f>
        <v>0</v>
      </c>
      <c r="AP59">
        <f>COUNTIF($L$2:$L$106, AI59)</f>
        <v>0</v>
      </c>
      <c r="AQ59">
        <f>AS59+AU59</f>
        <v>0</v>
      </c>
      <c r="AR59">
        <f>AN59-AQ59</f>
        <v>0</v>
      </c>
      <c r="AS59">
        <f>SUMPRODUCT(($M$2:$M$106=AI59)*($T$2:$T$106&gt;$S$2:$S$106))</f>
        <v>0</v>
      </c>
      <c r="AT59">
        <f>SUMPRODUCT(($M$2:$M$106=AI59)*($T$2:$T$106&lt;$S$2:$S$106))</f>
        <v>0</v>
      </c>
      <c r="AU59">
        <f>SUMPRODUCT(($L$2:$L$106=AI59)*($T$2:$T$106&lt;$S$2:$S$106))</f>
        <v>0</v>
      </c>
      <c r="AV59">
        <f>SUMPRODUCT(($L$2:$L$106=AI59)*($T$2:$T$106&gt;$S$2:$S$106))</f>
        <v>0</v>
      </c>
      <c r="AW59">
        <f>COUNTIFS($M$2:$M$106,AI59,$E$2:$E$106,4)</f>
        <v>0</v>
      </c>
      <c r="AX59">
        <f>COUNTIFS($L$2:$L$106,AI59,$E$2:$E$106,4)</f>
        <v>0</v>
      </c>
      <c r="AY59">
        <f>SUMIFS($T$2:$T$106, $M$2:$M$106, AI59,$E$2:$E$106, 4)</f>
        <v>0</v>
      </c>
      <c r="AZ59">
        <f>SUMIFS($S$2:$S$106, $L$2:$L$106, AI59,$E$2:$E$106, 4)</f>
        <v>0</v>
      </c>
      <c r="BA59">
        <f>SUMIFS($S$2:$S$106, $M$2:$M$106, AI59,$E$2:$E$106, 4)</f>
        <v>0</v>
      </c>
      <c r="BB59">
        <f>SUMIFS($T$2:$T$106, $L$2:$L$106, AI59,$E$2:$E$106, 4)</f>
        <v>0</v>
      </c>
      <c r="BC59">
        <f t="shared" ref="BC59:BD60" si="95">AY59-BA59</f>
        <v>0</v>
      </c>
      <c r="BD59">
        <f t="shared" si="95"/>
        <v>0</v>
      </c>
      <c r="BE59">
        <f>AY59+AZ59</f>
        <v>0</v>
      </c>
      <c r="BF59">
        <f>BA59+BB59</f>
        <v>0</v>
      </c>
      <c r="BG59">
        <f>(AY59+AZ59)-(BA59+BB59)</f>
        <v>0</v>
      </c>
      <c r="BH59" t="e">
        <f t="shared" ref="BH59:BI60" si="96">AY59/AW59</f>
        <v>#DIV/0!</v>
      </c>
      <c r="BI59" t="e">
        <f t="shared" si="96"/>
        <v>#DIV/0!</v>
      </c>
      <c r="BJ59" t="e">
        <f t="shared" ref="BJ59:BK60" si="97">BA59/AW59</f>
        <v>#DIV/0!</v>
      </c>
      <c r="BK59" t="e">
        <f t="shared" si="97"/>
        <v>#DIV/0!</v>
      </c>
      <c r="BL59" t="e">
        <f>BE59/AJ59</f>
        <v>#DIV/0!</v>
      </c>
      <c r="BM59" t="e">
        <f>BF59/AJ59</f>
        <v>#DIV/0!</v>
      </c>
    </row>
    <row r="60" spans="1:65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1</v>
      </c>
      <c r="K60" s="8">
        <v>2</v>
      </c>
      <c r="L60" s="8" t="s">
        <v>43</v>
      </c>
      <c r="M60" s="8" t="s">
        <v>50</v>
      </c>
      <c r="N60" s="5" t="str">
        <f t="shared" si="52"/>
        <v>WPG</v>
      </c>
      <c r="O60" s="5">
        <v>3</v>
      </c>
      <c r="P60" s="5">
        <v>2</v>
      </c>
      <c r="Q60" s="5" t="s">
        <v>159</v>
      </c>
      <c r="R60" s="7">
        <v>45788</v>
      </c>
      <c r="S60" s="5">
        <v>2</v>
      </c>
      <c r="T60" s="5">
        <v>5</v>
      </c>
      <c r="U60" s="5">
        <v>0</v>
      </c>
      <c r="V6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60" s="5" t="str">
        <f t="shared" si="82"/>
        <v>DAL</v>
      </c>
      <c r="X60" s="5">
        <f>IF(ISBLANK(Table2[[#This Row],[OTROUNDNUM]]), "", Table2[[#This Row],[PAWAYSCORE]]-Table2[[#This Row],[AAWAYSCORE]])</f>
        <v>1</v>
      </c>
      <c r="Y60" s="5">
        <f>IF(ISBLANK(Table2[[#This Row],[OTROUNDNUM]]), "", Table2[[#This Row],[PHOMESCORE]]-Table2[[#This Row],[AHOMESCORE]])</f>
        <v>-3</v>
      </c>
      <c r="Z60" s="5">
        <f>IF(ISBLANK(Table2[[#This Row],[GAMENUM]]), " ", IF((Table2[[#This Row],[TOPSEEDWINS]]+Table2[[#This Row],[LOWSEEDWINS]]) &lt;&gt; Table2[[#This Row],[GAMENUM]], 0, 1))</f>
        <v>1</v>
      </c>
      <c r="AJ60">
        <f>COUNTIFS($L$2:$L$106, AI60, $E$2:$E$106, 1) + COUNTIFS($M$2:$M$106, AI60, $E$2:$E$106, 1)</f>
        <v>0</v>
      </c>
      <c r="AK60">
        <f>COUNTIFS($L$2:$L$106, AI60, $E$2:$E$106, 2) + COUNTIFS($M$2:$M$106, AI60, $E$2:$E$106, 2)</f>
        <v>0</v>
      </c>
      <c r="AL60">
        <f>COUNTIFS($L$2:$L$106, AI60, $E$2:$E$106, 3) + COUNTIFS($M$2:$M$106, AI60, $E$2:$E$106, 3)</f>
        <v>0</v>
      </c>
      <c r="AM60">
        <f>COUNTIFS($L$2:$L$106, AI60, $E$2:$E$106, 4) + COUNTIFS($M$2:$M$106, AI60, $E$2:$E$106, 4)</f>
        <v>0</v>
      </c>
      <c r="AN60">
        <f t="shared" ref="AN60" si="98">AJ60+AK60+AL60+AM60</f>
        <v>0</v>
      </c>
      <c r="AO60">
        <f>COUNTIF($M$2:$M$106, AI60)</f>
        <v>0</v>
      </c>
      <c r="AP60">
        <f>COUNTIF($L$2:$L$106, AI60)</f>
        <v>0</v>
      </c>
      <c r="AQ60">
        <f>AS60+AU60</f>
        <v>0</v>
      </c>
      <c r="AR60">
        <f>AN60-AQ60</f>
        <v>0</v>
      </c>
      <c r="AS60">
        <f>SUMPRODUCT(($M$2:$M$106=AI60)*($T$2:$T$106&gt;$S$2:$S$106))</f>
        <v>0</v>
      </c>
      <c r="AT60">
        <f>SUMPRODUCT(($M$2:$M$106=AI60)*($T$2:$T$106&lt;$S$2:$S$106))</f>
        <v>0</v>
      </c>
      <c r="AU60">
        <f>SUMPRODUCT(($L$2:$L$106=AI60)*($T$2:$T$106&lt;$S$2:$S$106))</f>
        <v>0</v>
      </c>
      <c r="AV60">
        <f>SUMPRODUCT(($L$2:$L$106=AI60)*($T$2:$T$106&gt;$S$2:$S$106))</f>
        <v>0</v>
      </c>
      <c r="AW60">
        <f>COUNTIFS($M$2:$M$106,AI60,$E$2:$E$106,4)</f>
        <v>0</v>
      </c>
      <c r="AX60">
        <f>COUNTIFS($L$2:$L$106,AI60,$E$2:$E$106,4)</f>
        <v>0</v>
      </c>
      <c r="AY60">
        <f>SUMIFS($T$2:$T$106, $M$2:$M$106, AI60,$E$2:$E$106, 4)</f>
        <v>0</v>
      </c>
      <c r="AZ60">
        <f>SUMIFS($S$2:$S$106, $L$2:$L$106, AI60,$E$2:$E$106, 4)</f>
        <v>0</v>
      </c>
      <c r="BA60">
        <f>SUMIFS($S$2:$S$106, $M$2:$M$106, AI60,$E$2:$E$106, 4)</f>
        <v>0</v>
      </c>
      <c r="BB60">
        <f>SUMIFS($T$2:$T$106, $L$2:$L$106, AI60,$E$2:$E$106, 4)</f>
        <v>0</v>
      </c>
      <c r="BC60">
        <f t="shared" si="95"/>
        <v>0</v>
      </c>
      <c r="BD60">
        <f t="shared" si="95"/>
        <v>0</v>
      </c>
      <c r="BE60">
        <f t="shared" ref="BE60" si="99">AY60+AZ60</f>
        <v>0</v>
      </c>
      <c r="BF60">
        <f t="shared" ref="BF60" si="100">BA60+BB60</f>
        <v>0</v>
      </c>
      <c r="BG60">
        <f t="shared" ref="BG60" si="101">(AY60+AZ60)-(BA60+BB60)</f>
        <v>0</v>
      </c>
      <c r="BH60" t="e">
        <f t="shared" si="96"/>
        <v>#DIV/0!</v>
      </c>
      <c r="BI60" t="e">
        <f t="shared" si="96"/>
        <v>#DIV/0!</v>
      </c>
      <c r="BJ60" t="e">
        <f t="shared" si="97"/>
        <v>#DIV/0!</v>
      </c>
      <c r="BK60" t="e">
        <f t="shared" si="97"/>
        <v>#DIV/0!</v>
      </c>
      <c r="BL60" t="e">
        <f t="shared" ref="BL60" si="102">BE60/AJ60</f>
        <v>#DIV/0!</v>
      </c>
      <c r="BM60" t="e">
        <f t="shared" ref="BM60" si="103">BF60/AJ60</f>
        <v>#DIV/0!</v>
      </c>
    </row>
    <row r="61" spans="1:65" x14ac:dyDescent="0.25">
      <c r="A61" s="1" t="str">
        <f t="shared" ref="A61:A71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2</v>
      </c>
      <c r="L61" s="3" t="s">
        <v>32</v>
      </c>
      <c r="M61" s="3" t="s">
        <v>35</v>
      </c>
      <c r="N61" s="2" t="str">
        <f t="shared" si="52"/>
        <v>TOR</v>
      </c>
      <c r="O61" s="2">
        <v>5</v>
      </c>
      <c r="P61" s="2">
        <v>3</v>
      </c>
      <c r="Q61" s="2" t="s">
        <v>160</v>
      </c>
      <c r="R61" s="12">
        <v>45788</v>
      </c>
      <c r="S61" s="2">
        <v>0</v>
      </c>
      <c r="T61" s="2">
        <v>2</v>
      </c>
      <c r="U61" s="2">
        <v>0</v>
      </c>
      <c r="V61" s="2">
        <f t="shared" ref="V61:V70" si="105">IF(ISBLANK($U61),"",IF($S61=$T61,0,IF($L61=$N61,IF($S61&gt;$T61,1,0),IF($T61&gt;$S61,1,0))))</f>
        <v>0</v>
      </c>
      <c r="W61" s="5" t="str">
        <f t="shared" si="82"/>
        <v>FLA</v>
      </c>
      <c r="X61" s="2">
        <f>IF(ISBLANK(Table2[[#This Row],[OTROUNDNUM]]), "", Table2[[#This Row],[PAWAYSCORE]]-Table2[[#This Row],[AAWAYSCORE]])</f>
        <v>5</v>
      </c>
      <c r="Y61" s="2">
        <f>IF(ISBLANK(Table2[[#This Row],[OTROUNDNUM]]), "", Table2[[#This Row],[PHOMESCORE]]-Table2[[#This Row],[AHOMESCORE]])</f>
        <v>1</v>
      </c>
      <c r="Z61" s="2">
        <f>IF(ISBLANK(Table2[[#This Row],[GAMENUM]]), " ", IF((Table2[[#This Row],[TOPSEEDWINS]]+Table2[[#This Row],[LOWSEEDWINS]]) &lt;&gt; Table2[[#This Row],[GAMENUM]], 0, 1))</f>
        <v>1</v>
      </c>
      <c r="AA61" s="1"/>
    </row>
    <row r="62" spans="1:65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1</v>
      </c>
      <c r="K62" s="8">
        <v>3</v>
      </c>
      <c r="L62" s="8" t="s">
        <v>39</v>
      </c>
      <c r="M62" s="8" t="s">
        <v>18</v>
      </c>
      <c r="N62" s="5" t="str">
        <f t="shared" si="52"/>
        <v>WSH</v>
      </c>
      <c r="O62" s="5">
        <v>4</v>
      </c>
      <c r="P62" s="5">
        <v>3</v>
      </c>
      <c r="Q62" s="5" t="s">
        <v>159</v>
      </c>
      <c r="R62" s="7">
        <v>45789</v>
      </c>
      <c r="S62" s="5">
        <v>2</v>
      </c>
      <c r="T62" s="5">
        <v>5</v>
      </c>
      <c r="U62" s="5">
        <v>0</v>
      </c>
      <c r="V62" s="5">
        <f t="shared" si="105"/>
        <v>0</v>
      </c>
      <c r="W62" s="5" t="str">
        <f t="shared" si="82"/>
        <v>CAR</v>
      </c>
      <c r="X62" s="5">
        <f>IF(ISBLANK(Table2[[#This Row],[OTROUNDNUM]]), "", Table2[[#This Row],[PAWAYSCORE]]-Table2[[#This Row],[AAWAYSCORE]])</f>
        <v>2</v>
      </c>
      <c r="Y62" s="5">
        <f>IF(ISBLANK(Table2[[#This Row],[OTROUNDNUM]]), "", Table2[[#This Row],[PHOMESCORE]]-Table2[[#This Row],[AHOMESCORE]])</f>
        <v>-2</v>
      </c>
      <c r="Z62" s="5">
        <f>IF(ISBLANK(Table2[[#This Row],[GAMENUM]]), " ", IF((Table2[[#This Row],[TOPSEEDWINS]]+Table2[[#This Row],[LOWSEEDWINS]]) &lt;&gt; Table2[[#This Row],[GAMENUM]], 0, 1))</f>
        <v>1</v>
      </c>
    </row>
    <row r="63" spans="1:65" x14ac:dyDescent="0.25">
      <c r="A63" s="1" t="str">
        <f t="shared" si="104"/>
        <v>Monday</v>
      </c>
      <c r="B63" s="7">
        <v>45789</v>
      </c>
      <c r="C63" s="23">
        <v>0.9375</v>
      </c>
      <c r="D63" s="7" t="s">
        <v>41</v>
      </c>
      <c r="E63" s="8">
        <v>2</v>
      </c>
      <c r="F63" s="9" t="s">
        <v>57</v>
      </c>
      <c r="G63" s="8">
        <v>4</v>
      </c>
      <c r="H63" s="8" t="s">
        <v>51</v>
      </c>
      <c r="I63" s="8" t="s">
        <v>52</v>
      </c>
      <c r="J63" s="8">
        <v>1</v>
      </c>
      <c r="K63" s="8">
        <v>3</v>
      </c>
      <c r="L63" s="8" t="s">
        <v>51</v>
      </c>
      <c r="M63" s="8" t="s">
        <v>52</v>
      </c>
      <c r="N63" s="5" t="str">
        <f t="shared" si="52"/>
        <v>VGK</v>
      </c>
      <c r="O63" s="5">
        <v>4</v>
      </c>
      <c r="P63" s="5">
        <v>3</v>
      </c>
      <c r="Q63" s="5" t="s">
        <v>160</v>
      </c>
      <c r="R63" s="7">
        <v>45789</v>
      </c>
      <c r="S63" s="5">
        <v>0</v>
      </c>
      <c r="T63" s="5">
        <v>3</v>
      </c>
      <c r="U63" s="5">
        <v>0</v>
      </c>
      <c r="V63" s="5">
        <f t="shared" si="105"/>
        <v>0</v>
      </c>
      <c r="W63" s="5" t="str">
        <f t="shared" si="82"/>
        <v>EDM</v>
      </c>
      <c r="X63" s="5">
        <f>IF(ISBLANK(Table2[[#This Row],[OTROUNDNUM]]), "", Table2[[#This Row],[PAWAYSCORE]]-Table2[[#This Row],[AAWAYSCORE]])</f>
        <v>4</v>
      </c>
      <c r="Y63" s="5">
        <f>IF(ISBLANK(Table2[[#This Row],[OTROUNDNUM]]), "", Table2[[#This Row],[PHOMESCORE]]-Table2[[#This Row],[AHOMESCORE]])</f>
        <v>0</v>
      </c>
      <c r="Z63" s="5">
        <f>IF(ISBLANK(Table2[[#This Row],[GAMENUM]]), " ", IF((Table2[[#This Row],[TOPSEEDWINS]]+Table2[[#This Row],[LOWSEEDWINS]]) &lt;&gt; Table2[[#This Row],[GAMENUM]], 0, 1))</f>
        <v>1</v>
      </c>
    </row>
    <row r="64" spans="1:65" x14ac:dyDescent="0.25">
      <c r="A64" s="18" t="str">
        <f t="shared" si="104"/>
        <v>Tuesday</v>
      </c>
      <c r="B64" s="48">
        <v>45790</v>
      </c>
      <c r="C64" s="49">
        <v>0.875</v>
      </c>
      <c r="D64" s="48" t="s">
        <v>41</v>
      </c>
      <c r="E64" s="50">
        <v>2</v>
      </c>
      <c r="F64" s="51" t="s">
        <v>56</v>
      </c>
      <c r="G64" s="50">
        <v>4</v>
      </c>
      <c r="H64" s="50" t="s">
        <v>43</v>
      </c>
      <c r="I64" s="50" t="s">
        <v>50</v>
      </c>
      <c r="J64" s="50">
        <v>1</v>
      </c>
      <c r="K64" s="50">
        <v>3</v>
      </c>
      <c r="L64" s="50" t="s">
        <v>43</v>
      </c>
      <c r="M64" s="50" t="s">
        <v>50</v>
      </c>
      <c r="N64" s="52" t="str">
        <f t="shared" si="52"/>
        <v>DAL</v>
      </c>
      <c r="O64" s="52">
        <v>2</v>
      </c>
      <c r="P64" s="52">
        <v>4</v>
      </c>
      <c r="Q64" s="52" t="s">
        <v>160</v>
      </c>
      <c r="R64" s="48">
        <v>45790</v>
      </c>
      <c r="S64" s="52">
        <v>1</v>
      </c>
      <c r="T64" s="52">
        <v>3</v>
      </c>
      <c r="U64" s="52">
        <v>0</v>
      </c>
      <c r="V64" s="52">
        <f t="shared" si="105"/>
        <v>1</v>
      </c>
      <c r="W64" s="52" t="str">
        <f t="shared" si="82"/>
        <v>DAL</v>
      </c>
      <c r="X64" s="52">
        <f>IF(ISBLANK(Table2[[#This Row],[OTROUNDNUM]]), "", Table2[[#This Row],[PAWAYSCORE]]-Table2[[#This Row],[AAWAYSCORE]])</f>
        <v>1</v>
      </c>
      <c r="Y64" s="52">
        <f>IF(ISBLANK(Table2[[#This Row],[OTROUNDNUM]]), "", Table2[[#This Row],[PHOMESCORE]]-Table2[[#This Row],[AHOMESCORE]])</f>
        <v>1</v>
      </c>
      <c r="Z64" s="52">
        <f>IF(ISBLANK(Table2[[#This Row],[GAMENUM]]), " ", IF((Table2[[#This Row],[TOPSEEDWINS]]+Table2[[#This Row],[LOWSEEDWINS]]) &lt;&gt; Table2[[#This Row],[GAMENUM]], 0, 1))</f>
        <v>1</v>
      </c>
      <c r="AA64" s="19"/>
    </row>
    <row r="65" spans="1:32" x14ac:dyDescent="0.25">
      <c r="A65" t="str">
        <f t="shared" si="104"/>
        <v>Wednesday</v>
      </c>
      <c r="B65" s="7">
        <v>45791</v>
      </c>
      <c r="C65" s="23">
        <v>0.83333333333333337</v>
      </c>
      <c r="D65" s="7" t="s">
        <v>16</v>
      </c>
      <c r="E65" s="8">
        <v>2</v>
      </c>
      <c r="F65" s="9" t="s">
        <v>55</v>
      </c>
      <c r="G65" s="8">
        <v>5</v>
      </c>
      <c r="H65" s="3" t="s">
        <v>32</v>
      </c>
      <c r="I65" s="3" t="s">
        <v>35</v>
      </c>
      <c r="J65" s="3">
        <v>2</v>
      </c>
      <c r="K65" s="3">
        <v>3</v>
      </c>
      <c r="L65" s="5" t="s">
        <v>35</v>
      </c>
      <c r="M65" s="5" t="s">
        <v>32</v>
      </c>
      <c r="N65" s="5" t="str">
        <f t="shared" ref="N65:N79" si="106">IF(OR(ISBLANK(O65), ISBLANK($P65)), "", IF($O65&gt;$P65, $L65,$M65))</f>
        <v>TOR</v>
      </c>
      <c r="O65" s="5">
        <v>2</v>
      </c>
      <c r="P65" s="5">
        <v>3</v>
      </c>
      <c r="Q65" s="5" t="s">
        <v>159</v>
      </c>
      <c r="R65" s="7">
        <v>45791</v>
      </c>
      <c r="S65" s="5">
        <v>6</v>
      </c>
      <c r="T65" s="5">
        <v>1</v>
      </c>
      <c r="U65" s="5">
        <v>0</v>
      </c>
      <c r="V65" s="5">
        <f t="shared" si="105"/>
        <v>0</v>
      </c>
      <c r="W65" s="5" t="str">
        <f t="shared" si="82"/>
        <v>FLA</v>
      </c>
      <c r="X65" s="5">
        <f>IF(ISBLANK(Table2[[#This Row],[OTROUNDNUM]]), "", Table2[[#This Row],[PAWAYSCORE]]-Table2[[#This Row],[AAWAYSCORE]])</f>
        <v>-4</v>
      </c>
      <c r="Y65" s="5">
        <f>IF(ISBLANK(Table2[[#This Row],[OTROUNDNUM]]), "", Table2[[#This Row],[PHOMESCORE]]-Table2[[#This Row],[AHOMESCORE]])</f>
        <v>2</v>
      </c>
      <c r="Z65" s="5">
        <f>IF(ISBLANK(Table2[[#This Row],[GAMENUM]]), " ", IF((Table2[[#This Row],[TOPSEEDWINS]]+Table2[[#This Row],[LOWSEEDWINS]]) &lt;&gt; Table2[[#This Row],[GAMENUM]], 0, 1))</f>
        <v>1</v>
      </c>
    </row>
    <row r="66" spans="1:32" x14ac:dyDescent="0.25">
      <c r="A66" s="1" t="str">
        <f t="shared" si="104"/>
        <v>Wednesday</v>
      </c>
      <c r="B66" s="12">
        <v>45791</v>
      </c>
      <c r="C66" s="24">
        <v>0.9375</v>
      </c>
      <c r="D66" s="12" t="s">
        <v>41</v>
      </c>
      <c r="E66" s="3">
        <v>2</v>
      </c>
      <c r="F66" s="4" t="s">
        <v>57</v>
      </c>
      <c r="G66" s="3">
        <v>5</v>
      </c>
      <c r="H66" s="3" t="s">
        <v>51</v>
      </c>
      <c r="I66" s="3" t="s">
        <v>52</v>
      </c>
      <c r="J66" s="3">
        <v>1</v>
      </c>
      <c r="K66" s="3">
        <v>4</v>
      </c>
      <c r="L66" s="2" t="s">
        <v>52</v>
      </c>
      <c r="M66" s="2" t="s">
        <v>51</v>
      </c>
      <c r="N66" s="2" t="str">
        <f t="shared" si="106"/>
        <v>VGK</v>
      </c>
      <c r="O66" s="2">
        <v>4</v>
      </c>
      <c r="P66" s="2">
        <v>5</v>
      </c>
      <c r="Q66" s="2" t="s">
        <v>160</v>
      </c>
      <c r="R66" s="12">
        <v>45791</v>
      </c>
      <c r="S66" s="2">
        <v>1</v>
      </c>
      <c r="T66" s="2">
        <v>0</v>
      </c>
      <c r="U66" s="2">
        <v>1</v>
      </c>
      <c r="V66" s="2">
        <f t="shared" si="105"/>
        <v>0</v>
      </c>
      <c r="W66" s="2" t="str">
        <f t="shared" si="82"/>
        <v>EDM</v>
      </c>
      <c r="X66" s="2">
        <f>IF(ISBLANK(Table2[[#This Row],[OTROUNDNUM]]), "", Table2[[#This Row],[PAWAYSCORE]]-Table2[[#This Row],[AAWAYSCORE]])</f>
        <v>3</v>
      </c>
      <c r="Y66" s="2">
        <f>IF(ISBLANK(Table2[[#This Row],[OTROUNDNUM]]), "", Table2[[#This Row],[PHOMESCORE]]-Table2[[#This Row],[AHOMESCORE]])</f>
        <v>5</v>
      </c>
      <c r="Z66" s="2">
        <f>IF(ISBLANK(Table2[[#This Row],[GAMENUM]]), " ", IF((Table2[[#This Row],[TOPSEEDWINS]]+Table2[[#This Row],[LOWSEEDWINS]]) &lt;&gt; Table2[[#This Row],[GAMENUM]], 0, 1))</f>
        <v>1</v>
      </c>
      <c r="AA66" s="1"/>
    </row>
    <row r="67" spans="1:32" x14ac:dyDescent="0.25">
      <c r="A67" t="str">
        <f t="shared" si="104"/>
        <v>Thursday</v>
      </c>
      <c r="B67" s="7">
        <v>45792</v>
      </c>
      <c r="C67" s="23">
        <v>0.83333333333333337</v>
      </c>
      <c r="D67" s="7" t="s">
        <v>16</v>
      </c>
      <c r="E67" s="8">
        <v>2</v>
      </c>
      <c r="F67" s="9" t="s">
        <v>54</v>
      </c>
      <c r="G67" s="8">
        <v>5</v>
      </c>
      <c r="H67" s="8" t="s">
        <v>39</v>
      </c>
      <c r="I67" s="8" t="s">
        <v>18</v>
      </c>
      <c r="J67" s="8">
        <v>1</v>
      </c>
      <c r="K67" s="8">
        <v>4</v>
      </c>
      <c r="L67" s="5" t="s">
        <v>18</v>
      </c>
      <c r="M67" s="5" t="s">
        <v>39</v>
      </c>
      <c r="N67" s="5" t="str">
        <f t="shared" si="106"/>
        <v>CAR</v>
      </c>
      <c r="O67" s="5">
        <v>4</v>
      </c>
      <c r="P67" s="5">
        <v>3</v>
      </c>
      <c r="Q67" s="5" t="s">
        <v>159</v>
      </c>
      <c r="R67" s="7">
        <v>45792</v>
      </c>
      <c r="S67" s="5">
        <v>3</v>
      </c>
      <c r="T67" s="5">
        <v>1</v>
      </c>
      <c r="U67" s="5">
        <v>0</v>
      </c>
      <c r="V67" s="5">
        <f t="shared" si="105"/>
        <v>1</v>
      </c>
      <c r="W67" s="5" t="str">
        <f t="shared" si="82"/>
        <v>CAR</v>
      </c>
      <c r="X67" s="5">
        <f>IF(ISBLANK(Table2[[#This Row],[OTROUNDNUM]]), "", Table2[[#This Row],[PAWAYSCORE]]-Table2[[#This Row],[AAWAYSCORE]])</f>
        <v>1</v>
      </c>
      <c r="Y67" s="5">
        <f>IF(ISBLANK(Table2[[#This Row],[OTROUNDNUM]]), "", Table2[[#This Row],[PHOMESCORE]]-Table2[[#This Row],[AHOMESCORE]])</f>
        <v>2</v>
      </c>
      <c r="Z67" s="5">
        <f>IF(ISBLANK(Table2[[#This Row],[GAMENUM]]), " ", IF((Table2[[#This Row],[TOPSEEDWINS]]+Table2[[#This Row],[LOWSEEDWINS]]) &lt;&gt; Table2[[#This Row],[GAMENUM]], 0, 1))</f>
        <v>1</v>
      </c>
    </row>
    <row r="68" spans="1:32" x14ac:dyDescent="0.25">
      <c r="A68" s="1" t="str">
        <f t="shared" si="104"/>
        <v>Thursday</v>
      </c>
      <c r="B68" s="12">
        <v>45792</v>
      </c>
      <c r="C68" s="24">
        <v>0.9375</v>
      </c>
      <c r="D68" s="12" t="s">
        <v>41</v>
      </c>
      <c r="E68" s="3">
        <v>2</v>
      </c>
      <c r="F68" s="4" t="s">
        <v>56</v>
      </c>
      <c r="G68" s="3">
        <v>5</v>
      </c>
      <c r="H68" s="3" t="s">
        <v>43</v>
      </c>
      <c r="I68" s="3" t="s">
        <v>50</v>
      </c>
      <c r="J68" s="3">
        <v>2</v>
      </c>
      <c r="K68" s="3">
        <v>3</v>
      </c>
      <c r="L68" s="2" t="s">
        <v>50</v>
      </c>
      <c r="M68" s="2" t="s">
        <v>43</v>
      </c>
      <c r="N68" s="2" t="str">
        <f t="shared" si="106"/>
        <v>WPG</v>
      </c>
      <c r="O68" s="2">
        <v>3</v>
      </c>
      <c r="P68" s="2">
        <v>4</v>
      </c>
      <c r="Q68" s="2" t="s">
        <v>159</v>
      </c>
      <c r="R68" s="12">
        <v>45792</v>
      </c>
      <c r="S68" s="2">
        <v>0</v>
      </c>
      <c r="T68" s="2">
        <v>4</v>
      </c>
      <c r="U68" s="2">
        <v>0</v>
      </c>
      <c r="V68" s="2">
        <f t="shared" si="105"/>
        <v>1</v>
      </c>
      <c r="W68" s="2" t="str">
        <f t="shared" si="82"/>
        <v>WPG</v>
      </c>
      <c r="X68" s="2">
        <f>IF(ISBLANK(Table2[[#This Row],[OTROUNDNUM]]), "", Table2[[#This Row],[PAWAYSCORE]]-Table2[[#This Row],[AAWAYSCORE]])</f>
        <v>3</v>
      </c>
      <c r="Y68" s="2">
        <f>IF(ISBLANK(Table2[[#This Row],[OTROUNDNUM]]), "", Table2[[#This Row],[PHOMESCORE]]-Table2[[#This Row],[AHOMESCORE]])</f>
        <v>0</v>
      </c>
      <c r="Z68" s="2">
        <f>IF(ISBLANK(Table2[[#This Row],[GAMENUM]]), " ", IF((Table2[[#This Row],[TOPSEEDWINS]]+Table2[[#This Row],[LOWSEEDWINS]]) &lt;&gt; Table2[[#This Row],[GAMENUM]], 0, 1))</f>
        <v>1</v>
      </c>
      <c r="AA68" s="1"/>
    </row>
    <row r="69" spans="1:32" x14ac:dyDescent="0.25">
      <c r="A69" s="61" t="str">
        <f t="shared" si="104"/>
        <v>Friday</v>
      </c>
      <c r="B69" s="48">
        <v>45793</v>
      </c>
      <c r="C69" s="49">
        <v>0.83333333333333337</v>
      </c>
      <c r="D69" s="48" t="s">
        <v>16</v>
      </c>
      <c r="E69" s="50">
        <v>2</v>
      </c>
      <c r="F69" s="51" t="s">
        <v>55</v>
      </c>
      <c r="G69" s="50">
        <v>6</v>
      </c>
      <c r="H69" s="50" t="s">
        <v>32</v>
      </c>
      <c r="I69" s="50" t="s">
        <v>35</v>
      </c>
      <c r="J69" s="50">
        <v>3</v>
      </c>
      <c r="K69" s="50">
        <v>3</v>
      </c>
      <c r="L69" s="50" t="s">
        <v>32</v>
      </c>
      <c r="M69" s="50" t="s">
        <v>35</v>
      </c>
      <c r="N69" s="52" t="str">
        <f t="shared" si="106"/>
        <v>TOR</v>
      </c>
      <c r="O69" s="52">
        <v>4</v>
      </c>
      <c r="P69" s="52">
        <v>3</v>
      </c>
      <c r="Q69" s="52" t="s">
        <v>159</v>
      </c>
      <c r="R69" s="48">
        <v>45793</v>
      </c>
      <c r="S69" s="52">
        <v>2</v>
      </c>
      <c r="T69" s="52">
        <v>0</v>
      </c>
      <c r="U69" s="52">
        <v>0</v>
      </c>
      <c r="V69" s="52">
        <f t="shared" si="105"/>
        <v>1</v>
      </c>
      <c r="W69" s="52" t="str">
        <f t="shared" si="82"/>
        <v>TOR</v>
      </c>
      <c r="X69" s="52">
        <f>IF(ISBLANK(Table2[[#This Row],[OTROUNDNUM]]), "", Table2[[#This Row],[PAWAYSCORE]]-Table2[[#This Row],[AAWAYSCORE]])</f>
        <v>2</v>
      </c>
      <c r="Y69" s="52">
        <f>IF(ISBLANK(Table2[[#This Row],[OTROUNDNUM]]), "", Table2[[#This Row],[PHOMESCORE]]-Table2[[#This Row],[AHOMESCORE]])</f>
        <v>3</v>
      </c>
      <c r="Z69" s="52">
        <f>IF(ISBLANK(Table2[[#This Row],[GAMENUM]]), " ", IF((Table2[[#This Row],[TOPSEEDWINS]]+Table2[[#This Row],[LOWSEEDWINS]]) &lt;&gt; Table2[[#This Row],[GAMENUM]], 0, 1))</f>
        <v>1</v>
      </c>
      <c r="AA69" s="19"/>
    </row>
    <row r="70" spans="1:32" x14ac:dyDescent="0.25">
      <c r="A70" s="18" t="str">
        <f t="shared" si="104"/>
        <v>Saturday</v>
      </c>
      <c r="B70" s="48">
        <v>45794</v>
      </c>
      <c r="C70" s="49">
        <v>0.875</v>
      </c>
      <c r="D70" s="48" t="s">
        <v>41</v>
      </c>
      <c r="E70" s="50">
        <v>2</v>
      </c>
      <c r="F70" s="51" t="s">
        <v>56</v>
      </c>
      <c r="G70" s="50">
        <v>6</v>
      </c>
      <c r="H70" s="50" t="s">
        <v>43</v>
      </c>
      <c r="I70" s="50" t="s">
        <v>50</v>
      </c>
      <c r="J70" s="50">
        <v>2</v>
      </c>
      <c r="K70" s="50">
        <v>4</v>
      </c>
      <c r="L70" s="50" t="s">
        <v>43</v>
      </c>
      <c r="M70" s="50" t="s">
        <v>50</v>
      </c>
      <c r="N70" s="52" t="str">
        <f t="shared" si="106"/>
        <v>WPG</v>
      </c>
      <c r="O70" s="52">
        <v>3</v>
      </c>
      <c r="P70" s="52">
        <v>2</v>
      </c>
      <c r="Q70" s="52" t="s">
        <v>167</v>
      </c>
      <c r="R70" s="48">
        <v>45794</v>
      </c>
      <c r="S70" s="52">
        <v>1</v>
      </c>
      <c r="T70" s="52">
        <v>2</v>
      </c>
      <c r="U70" s="52">
        <v>1</v>
      </c>
      <c r="V70" s="52">
        <f t="shared" si="105"/>
        <v>0</v>
      </c>
      <c r="W70" s="52" t="str">
        <f t="shared" si="82"/>
        <v>DAL</v>
      </c>
      <c r="X70" s="52">
        <f>IF(ISBLANK(Table2[[#This Row],[OTROUNDNUM]]), "", Table2[[#This Row],[PAWAYSCORE]]-Table2[[#This Row],[AAWAYSCORE]])</f>
        <v>2</v>
      </c>
      <c r="Y70" s="52">
        <f>IF(ISBLANK(Table2[[#This Row],[OTROUNDNUM]]), "", Table2[[#This Row],[PHOMESCORE]]-Table2[[#This Row],[AHOMESCORE]])</f>
        <v>0</v>
      </c>
      <c r="Z70" s="52">
        <f>IF(ISBLANK(Table2[[#This Row],[GAMENUM]]), " ", IF((Table2[[#This Row],[TOPSEEDWINS]]+Table2[[#This Row],[LOWSEEDWINS]]) &lt;&gt; Table2[[#This Row],[GAMENUM]], 0, 1))</f>
        <v>1</v>
      </c>
      <c r="AA70" s="18" t="s">
        <v>191</v>
      </c>
    </row>
    <row r="71" spans="1:32" ht="15.75" thickBot="1" x14ac:dyDescent="0.3">
      <c r="A71" s="36" t="str">
        <f t="shared" si="104"/>
        <v>Sunday</v>
      </c>
      <c r="B71" s="37">
        <v>45795</v>
      </c>
      <c r="C71" s="38">
        <v>0.85416666666666663</v>
      </c>
      <c r="D71" s="37" t="s">
        <v>16</v>
      </c>
      <c r="E71" s="39">
        <v>2</v>
      </c>
      <c r="F71" s="40" t="s">
        <v>55</v>
      </c>
      <c r="G71" s="39">
        <v>7</v>
      </c>
      <c r="H71" s="39" t="s">
        <v>32</v>
      </c>
      <c r="I71" s="39" t="s">
        <v>35</v>
      </c>
      <c r="J71" s="39">
        <v>3</v>
      </c>
      <c r="K71" s="39">
        <v>4</v>
      </c>
      <c r="L71" s="41" t="s">
        <v>35</v>
      </c>
      <c r="M71" s="41" t="s">
        <v>32</v>
      </c>
      <c r="N71" s="41" t="str">
        <f t="shared" si="106"/>
        <v>TOR</v>
      </c>
      <c r="O71" s="41">
        <v>3</v>
      </c>
      <c r="P71" s="41">
        <v>4</v>
      </c>
      <c r="Q71" s="41" t="s">
        <v>160</v>
      </c>
      <c r="R71" s="37">
        <v>45795</v>
      </c>
      <c r="S71" s="41">
        <v>6</v>
      </c>
      <c r="T71" s="41">
        <v>1</v>
      </c>
      <c r="U71" s="41">
        <v>0</v>
      </c>
      <c r="V71" s="41">
        <f t="shared" ref="V71:V95" si="107">IF(ISBLANK($U71),"",IF($S71=$T71,0,IF($L71=$N71,IF($S71&gt;$T71,1,0),IF($T71&gt;$S71,1,0))))</f>
        <v>0</v>
      </c>
      <c r="W71" s="41" t="str">
        <f t="shared" si="82"/>
        <v>FLA</v>
      </c>
      <c r="X71" s="41">
        <f>IF(ISBLANK(Table2[[#This Row],[OTROUNDNUM]]), "", Table2[[#This Row],[PAWAYSCORE]]-Table2[[#This Row],[AAWAYSCORE]])</f>
        <v>-3</v>
      </c>
      <c r="Y71" s="41">
        <f>IF(ISBLANK(Table2[[#This Row],[OTROUNDNUM]]), "", Table2[[#This Row],[PHOMESCORE]]-Table2[[#This Row],[AHOMESCORE]])</f>
        <v>3</v>
      </c>
      <c r="Z71" s="41">
        <f>IF(ISBLANK(Table2[[#This Row],[GAMENUM]]), " ", IF((Table2[[#This Row],[TOPSEEDWINS]]+Table2[[#This Row],[LOWSEEDWINS]]) &lt;&gt; Table2[[#This Row],[GAMENUM]], 0, 1))</f>
        <v>1</v>
      </c>
      <c r="AA71" s="36"/>
    </row>
    <row r="72" spans="1:32" ht="15.75" thickTop="1" x14ac:dyDescent="0.25">
      <c r="A72" s="42" t="str">
        <f>TEXT($B72,"dddd")</f>
        <v>Tuesday</v>
      </c>
      <c r="B72" s="43">
        <v>45797</v>
      </c>
      <c r="C72" s="44">
        <v>0.875</v>
      </c>
      <c r="D72" s="43" t="s">
        <v>16</v>
      </c>
      <c r="E72" s="45">
        <v>3</v>
      </c>
      <c r="F72" s="46" t="s">
        <v>58</v>
      </c>
      <c r="G72" s="45">
        <v>1</v>
      </c>
      <c r="H72" s="45" t="s">
        <v>18</v>
      </c>
      <c r="I72" s="47" t="s">
        <v>35</v>
      </c>
      <c r="J72" s="45">
        <v>0</v>
      </c>
      <c r="K72" s="45">
        <v>1</v>
      </c>
      <c r="L72" s="47" t="s">
        <v>35</v>
      </c>
      <c r="M72" s="45" t="s">
        <v>18</v>
      </c>
      <c r="N72" s="47" t="str">
        <f t="shared" si="106"/>
        <v>FLA</v>
      </c>
      <c r="O72" s="47">
        <v>3</v>
      </c>
      <c r="P72" s="47">
        <v>2</v>
      </c>
      <c r="Q72" s="47" t="s">
        <v>159</v>
      </c>
      <c r="R72" s="43">
        <v>45797</v>
      </c>
      <c r="S72" s="47">
        <v>5</v>
      </c>
      <c r="T72" s="47">
        <v>2</v>
      </c>
      <c r="U72" s="47">
        <v>0</v>
      </c>
      <c r="V72" s="47">
        <f t="shared" si="107"/>
        <v>1</v>
      </c>
      <c r="W72" s="47" t="str">
        <f t="shared" si="82"/>
        <v>FLA</v>
      </c>
      <c r="X72" s="47">
        <f>IF(ISBLANK(Table2[[#This Row],[OTROUNDNUM]]), "", Table2[[#This Row],[PAWAYSCORE]]-Table2[[#This Row],[AAWAYSCORE]])</f>
        <v>-2</v>
      </c>
      <c r="Y72" s="47">
        <f>IF(ISBLANK(Table2[[#This Row],[OTROUNDNUM]]), "", Table2[[#This Row],[PHOMESCORE]]-Table2[[#This Row],[AHOMESCORE]])</f>
        <v>0</v>
      </c>
      <c r="Z72" s="47">
        <f>IF(ISBLANK(Table2[[#This Row],[GAMENUM]]), " ", IF((Table2[[#This Row],[TOPSEEDWINS]]+Table2[[#This Row],[LOWSEEDWINS]]) &lt;&gt; Table2[[#This Row],[GAMENUM]], 0, 1))</f>
        <v>1</v>
      </c>
      <c r="AA72" s="42"/>
    </row>
    <row r="73" spans="1:32" x14ac:dyDescent="0.25">
      <c r="A73" s="18" t="str">
        <f>TEXT($B73,"dddd")</f>
        <v>Wednesday</v>
      </c>
      <c r="B73" s="48">
        <v>45798</v>
      </c>
      <c r="C73" s="49">
        <v>0.875</v>
      </c>
      <c r="D73" s="48" t="s">
        <v>41</v>
      </c>
      <c r="E73" s="50">
        <v>3</v>
      </c>
      <c r="F73" s="51" t="s">
        <v>59</v>
      </c>
      <c r="G73" s="50">
        <v>1</v>
      </c>
      <c r="H73" s="50" t="s">
        <v>50</v>
      </c>
      <c r="I73" s="50" t="s">
        <v>52</v>
      </c>
      <c r="J73" s="50">
        <v>1</v>
      </c>
      <c r="K73" s="50">
        <v>0</v>
      </c>
      <c r="L73" s="50" t="s">
        <v>52</v>
      </c>
      <c r="M73" s="50" t="s">
        <v>50</v>
      </c>
      <c r="N73" s="52" t="str">
        <f t="shared" si="106"/>
        <v>EDM</v>
      </c>
      <c r="O73" s="52">
        <v>4</v>
      </c>
      <c r="P73" s="52">
        <v>3</v>
      </c>
      <c r="Q73" s="52" t="s">
        <v>160</v>
      </c>
      <c r="R73" s="48">
        <v>45798</v>
      </c>
      <c r="S73" s="52">
        <v>3</v>
      </c>
      <c r="T73" s="52">
        <v>6</v>
      </c>
      <c r="U73" s="52">
        <v>0</v>
      </c>
      <c r="V73" s="52">
        <f t="shared" si="107"/>
        <v>0</v>
      </c>
      <c r="W73" s="52" t="str">
        <f t="shared" si="82"/>
        <v>DAL</v>
      </c>
      <c r="X73" s="52">
        <f>IF(ISBLANK(Table2[[#This Row],[OTROUNDNUM]]), "", Table2[[#This Row],[PAWAYSCORE]]-Table2[[#This Row],[AAWAYSCORE]])</f>
        <v>1</v>
      </c>
      <c r="Y73" s="52">
        <f>IF(ISBLANK(Table2[[#This Row],[OTROUNDNUM]]), "", Table2[[#This Row],[PHOMESCORE]]-Table2[[#This Row],[AHOMESCORE]])</f>
        <v>-3</v>
      </c>
      <c r="Z73" s="52">
        <f>IF(ISBLANK(Table2[[#This Row],[GAMENUM]]), " ", IF((Table2[[#This Row],[TOPSEEDWINS]]+Table2[[#This Row],[LOWSEEDWINS]]) &lt;&gt; Table2[[#This Row],[GAMENUM]], 0, 1))</f>
        <v>1</v>
      </c>
      <c r="AA73" s="18"/>
    </row>
    <row r="74" spans="1:32" x14ac:dyDescent="0.25">
      <c r="A74" s="18" t="str">
        <f t="shared" ref="A74:A87" si="108">TEXT($B74,"dddd")</f>
        <v>Thursday</v>
      </c>
      <c r="B74" s="48">
        <v>45799</v>
      </c>
      <c r="C74" s="49">
        <v>0.875</v>
      </c>
      <c r="D74" s="48" t="s">
        <v>16</v>
      </c>
      <c r="E74" s="50">
        <v>3</v>
      </c>
      <c r="F74" s="51" t="s">
        <v>58</v>
      </c>
      <c r="G74" s="50">
        <v>2</v>
      </c>
      <c r="H74" s="50" t="s">
        <v>18</v>
      </c>
      <c r="I74" s="52" t="s">
        <v>35</v>
      </c>
      <c r="J74" s="50">
        <v>0</v>
      </c>
      <c r="K74" s="50">
        <v>2</v>
      </c>
      <c r="L74" s="52" t="s">
        <v>35</v>
      </c>
      <c r="M74" s="50" t="s">
        <v>18</v>
      </c>
      <c r="N74" s="52" t="str">
        <f t="shared" si="106"/>
        <v>CAR</v>
      </c>
      <c r="O74" s="52">
        <v>2</v>
      </c>
      <c r="P74" s="52">
        <v>3</v>
      </c>
      <c r="Q74" s="52" t="s">
        <v>159</v>
      </c>
      <c r="R74" s="48">
        <v>45799</v>
      </c>
      <c r="S74" s="52">
        <v>5</v>
      </c>
      <c r="T74" s="52">
        <v>0</v>
      </c>
      <c r="U74" s="52">
        <v>0</v>
      </c>
      <c r="V74" s="52">
        <f t="shared" si="107"/>
        <v>0</v>
      </c>
      <c r="W74" s="52" t="str">
        <f t="shared" si="82"/>
        <v>FLA</v>
      </c>
      <c r="X74" s="52">
        <f>IF(ISBLANK(Table2[[#This Row],[OTROUNDNUM]]), "", Table2[[#This Row],[PAWAYSCORE]]-Table2[[#This Row],[AAWAYSCORE]])</f>
        <v>-3</v>
      </c>
      <c r="Y74" s="52">
        <f>IF(ISBLANK(Table2[[#This Row],[OTROUNDNUM]]), "", Table2[[#This Row],[PHOMESCORE]]-Table2[[#This Row],[AHOMESCORE]])</f>
        <v>3</v>
      </c>
      <c r="Z74" s="52">
        <f>IF(ISBLANK(Table2[[#This Row],[GAMENUM]]), " ", IF((Table2[[#This Row],[TOPSEEDWINS]]+Table2[[#This Row],[LOWSEEDWINS]]) &lt;&gt; Table2[[#This Row],[GAMENUM]], 0, 1))</f>
        <v>1</v>
      </c>
      <c r="AA74" s="18"/>
      <c r="AF74" s="5" t="e">
        <f>WEEKDAY(#REF!)</f>
        <v>#REF!</v>
      </c>
    </row>
    <row r="75" spans="1:32" x14ac:dyDescent="0.25">
      <c r="A75" s="18" t="str">
        <f t="shared" si="108"/>
        <v>Friday</v>
      </c>
      <c r="B75" s="48">
        <v>45800</v>
      </c>
      <c r="C75" s="49">
        <v>0.875</v>
      </c>
      <c r="D75" s="48" t="s">
        <v>41</v>
      </c>
      <c r="E75" s="50">
        <v>3</v>
      </c>
      <c r="F75" s="51" t="s">
        <v>59</v>
      </c>
      <c r="G75" s="50">
        <v>2</v>
      </c>
      <c r="H75" s="50" t="s">
        <v>50</v>
      </c>
      <c r="I75" s="50" t="s">
        <v>52</v>
      </c>
      <c r="J75" s="50">
        <v>1</v>
      </c>
      <c r="K75" s="50">
        <v>1</v>
      </c>
      <c r="L75" s="50" t="s">
        <v>52</v>
      </c>
      <c r="M75" s="50" t="s">
        <v>50</v>
      </c>
      <c r="N75" s="52" t="str">
        <f t="shared" si="106"/>
        <v>EDM</v>
      </c>
      <c r="O75" s="52">
        <v>2</v>
      </c>
      <c r="P75" s="52">
        <v>1</v>
      </c>
      <c r="Q75" s="52" t="s">
        <v>159</v>
      </c>
      <c r="R75" s="48">
        <v>45800</v>
      </c>
      <c r="S75" s="52">
        <v>3</v>
      </c>
      <c r="T75" s="52">
        <v>0</v>
      </c>
      <c r="U75" s="52">
        <v>0</v>
      </c>
      <c r="V75" s="52">
        <f t="shared" si="107"/>
        <v>1</v>
      </c>
      <c r="W75" s="52" t="str">
        <f t="shared" si="82"/>
        <v>EDM</v>
      </c>
      <c r="X75" s="52">
        <f>IF(ISBLANK(Table2[[#This Row],[OTROUNDNUM]]), "", Table2[[#This Row],[PAWAYSCORE]]-Table2[[#This Row],[AAWAYSCORE]])</f>
        <v>-1</v>
      </c>
      <c r="Y75" s="52">
        <f>IF(ISBLANK(Table2[[#This Row],[OTROUNDNUM]]), "", Table2[[#This Row],[PHOMESCORE]]-Table2[[#This Row],[AHOMESCORE]])</f>
        <v>1</v>
      </c>
      <c r="Z75" s="52">
        <f>IF(ISBLANK(Table2[[#This Row],[GAMENUM]]), " ", IF((Table2[[#This Row],[TOPSEEDWINS]]+Table2[[#This Row],[LOWSEEDWINS]]) &lt;&gt; Table2[[#This Row],[GAMENUM]], 0, 1))</f>
        <v>1</v>
      </c>
      <c r="AA75" s="18"/>
    </row>
    <row r="76" spans="1:32" x14ac:dyDescent="0.25">
      <c r="A76" t="str">
        <f t="shared" si="108"/>
        <v>Saturday</v>
      </c>
      <c r="B76" s="7">
        <v>45801</v>
      </c>
      <c r="C76" s="56">
        <v>0.875</v>
      </c>
      <c r="D76" s="57" t="s">
        <v>16</v>
      </c>
      <c r="E76" s="58">
        <v>3</v>
      </c>
      <c r="F76" s="59" t="s">
        <v>58</v>
      </c>
      <c r="G76" s="60">
        <v>3</v>
      </c>
      <c r="H76" s="60" t="s">
        <v>18</v>
      </c>
      <c r="I76" s="60" t="s">
        <v>35</v>
      </c>
      <c r="J76" s="60">
        <v>0</v>
      </c>
      <c r="K76" s="60">
        <v>3</v>
      </c>
      <c r="L76" s="60" t="s">
        <v>18</v>
      </c>
      <c r="M76" s="5" t="s">
        <v>35</v>
      </c>
      <c r="N76" s="5" t="str">
        <f t="shared" si="106"/>
        <v>FLA</v>
      </c>
      <c r="O76" s="5">
        <v>2</v>
      </c>
      <c r="P76" s="5">
        <v>4</v>
      </c>
      <c r="Q76" s="5" t="s">
        <v>160</v>
      </c>
      <c r="R76" s="7">
        <v>45801</v>
      </c>
      <c r="S76" s="5">
        <v>2</v>
      </c>
      <c r="T76" s="5">
        <v>6</v>
      </c>
      <c r="U76" s="5">
        <v>0</v>
      </c>
      <c r="V76" s="5">
        <f t="shared" si="107"/>
        <v>1</v>
      </c>
      <c r="W76" s="5" t="str">
        <f t="shared" ref="W76:W79" si="109">IF(OR(ISBLANK($S76), ISBLANK($T76), ISBLANK($U76)), "", IF(S76&gt;T76,L76,M76))</f>
        <v>FLA</v>
      </c>
      <c r="X76" s="5">
        <f>IF(ISBLANK(Table2[[#This Row],[OTROUNDNUM]]), "", Table2[[#This Row],[PAWAYSCORE]]-Table2[[#This Row],[AAWAYSCORE]])</f>
        <v>0</v>
      </c>
      <c r="Y76" s="5">
        <f>IF(ISBLANK(Table2[[#This Row],[OTROUNDNUM]]), "", Table2[[#This Row],[PHOMESCORE]]-Table2[[#This Row],[AHOMESCORE]])</f>
        <v>-2</v>
      </c>
      <c r="Z76" s="5">
        <f>IF(ISBLANK(Table2[[#This Row],[GAMENUM]]), " ", IF((Table2[[#This Row],[TOPSEEDWINS]]+Table2[[#This Row],[LOWSEEDWINS]]) &lt;&gt; Table2[[#This Row],[GAMENUM]], 0, 1))</f>
        <v>1</v>
      </c>
    </row>
    <row r="77" spans="1:32" x14ac:dyDescent="0.25">
      <c r="A77" t="str">
        <f t="shared" si="108"/>
        <v>Sunday</v>
      </c>
      <c r="B77" s="7">
        <v>45802</v>
      </c>
      <c r="C77" s="53">
        <v>0.66666666666666663</v>
      </c>
      <c r="D77" s="54" t="s">
        <v>41</v>
      </c>
      <c r="E77" s="55">
        <v>3</v>
      </c>
      <c r="F77" s="9" t="s">
        <v>59</v>
      </c>
      <c r="G77" s="8">
        <v>3</v>
      </c>
      <c r="H77" s="8" t="s">
        <v>50</v>
      </c>
      <c r="I77" s="8" t="s">
        <v>52</v>
      </c>
      <c r="J77" s="8">
        <v>1</v>
      </c>
      <c r="K77" s="8">
        <v>2</v>
      </c>
      <c r="L77" s="8" t="s">
        <v>50</v>
      </c>
      <c r="M77" s="8" t="s">
        <v>52</v>
      </c>
      <c r="N77" s="5" t="str">
        <f t="shared" si="106"/>
        <v>DAL</v>
      </c>
      <c r="O77" s="5">
        <v>3</v>
      </c>
      <c r="P77" s="5">
        <v>2</v>
      </c>
      <c r="Q77" s="5" t="s">
        <v>167</v>
      </c>
      <c r="R77" s="7">
        <v>45802</v>
      </c>
      <c r="S77" s="5">
        <v>1</v>
      </c>
      <c r="T77" s="5">
        <v>6</v>
      </c>
      <c r="U77" s="5">
        <v>0</v>
      </c>
      <c r="V77" s="5">
        <f t="shared" si="107"/>
        <v>0</v>
      </c>
      <c r="W77" s="5" t="str">
        <f t="shared" si="109"/>
        <v>EDM</v>
      </c>
      <c r="X77" s="5">
        <f>IF(ISBLANK(Table2[[#This Row],[OTROUNDNUM]]), "", Table2[[#This Row],[PAWAYSCORE]]-Table2[[#This Row],[AAWAYSCORE]])</f>
        <v>2</v>
      </c>
      <c r="Y77" s="5">
        <f>IF(ISBLANK(Table2[[#This Row],[OTROUNDNUM]]), "", Table2[[#This Row],[PHOMESCORE]]-Table2[[#This Row],[AHOMESCORE]])</f>
        <v>-4</v>
      </c>
      <c r="Z77" s="5">
        <f>IF(ISBLANK(Table2[[#This Row],[GAMENUM]]), " ", IF((Table2[[#This Row],[TOPSEEDWINS]]+Table2[[#This Row],[LOWSEEDWINS]]) &lt;&gt; Table2[[#This Row],[GAMENUM]], 0, 1))</f>
        <v>1</v>
      </c>
    </row>
    <row r="78" spans="1:32" x14ac:dyDescent="0.25">
      <c r="A78" t="str">
        <f t="shared" si="108"/>
        <v>Monday</v>
      </c>
      <c r="B78" s="7">
        <v>45803</v>
      </c>
      <c r="C78" s="23">
        <v>0.875</v>
      </c>
      <c r="D78" s="7" t="s">
        <v>16</v>
      </c>
      <c r="E78" s="8">
        <v>3</v>
      </c>
      <c r="F78" s="59" t="s">
        <v>58</v>
      </c>
      <c r="G78" s="8">
        <v>4</v>
      </c>
      <c r="H78" s="8" t="s">
        <v>18</v>
      </c>
      <c r="I78" s="5" t="s">
        <v>35</v>
      </c>
      <c r="J78" s="8">
        <v>0</v>
      </c>
      <c r="K78" s="8">
        <v>3</v>
      </c>
      <c r="L78" s="60" t="s">
        <v>18</v>
      </c>
      <c r="M78" s="5" t="s">
        <v>35</v>
      </c>
      <c r="N78" s="5" t="str">
        <f t="shared" si="106"/>
        <v>CAR</v>
      </c>
      <c r="O78" s="5">
        <v>3</v>
      </c>
      <c r="P78" s="5">
        <v>2</v>
      </c>
      <c r="Q78" s="5" t="s">
        <v>159</v>
      </c>
      <c r="R78" s="7">
        <v>45803</v>
      </c>
      <c r="S78" s="5"/>
      <c r="T78" s="5"/>
      <c r="U78" s="5"/>
      <c r="V78" s="5" t="str">
        <f t="shared" si="107"/>
        <v/>
      </c>
      <c r="W78" s="5" t="str">
        <f t="shared" si="109"/>
        <v/>
      </c>
      <c r="X78" s="5" t="str">
        <f>IF(ISBLANK(Table2[[#This Row],[OTROUNDNUM]]), "", Table2[[#This Row],[PAWAYSCORE]]-Table2[[#This Row],[AAWAYSCORE]])</f>
        <v/>
      </c>
      <c r="Y78" s="5" t="str">
        <f>IF(ISBLANK(Table2[[#This Row],[OTROUNDNUM]]), "", Table2[[#This Row],[PHOMESCORE]]-Table2[[#This Row],[AHOMESCORE]])</f>
        <v/>
      </c>
      <c r="Z78" s="5">
        <f>IF(ISBLANK(Table2[[#This Row],[GAMENUM]]), " ", IF((Table2[[#This Row],[TOPSEEDWINS]]+Table2[[#This Row],[LOWSEEDWINS]]) &lt;&gt; Table2[[#This Row],[GAMENUM]], 0, 1))</f>
        <v>0</v>
      </c>
    </row>
    <row r="79" spans="1:32" x14ac:dyDescent="0.25">
      <c r="A79" t="str">
        <f t="shared" si="108"/>
        <v>Tuesday</v>
      </c>
      <c r="B79" s="7">
        <v>45804</v>
      </c>
      <c r="C79" s="23">
        <v>0.875</v>
      </c>
      <c r="D79" s="7" t="s">
        <v>41</v>
      </c>
      <c r="E79" s="8">
        <v>3</v>
      </c>
      <c r="F79" s="9" t="s">
        <v>59</v>
      </c>
      <c r="G79" s="8">
        <v>4</v>
      </c>
      <c r="H79" s="8" t="s">
        <v>50</v>
      </c>
      <c r="I79" s="8" t="s">
        <v>52</v>
      </c>
      <c r="J79" s="8">
        <v>1</v>
      </c>
      <c r="K79" s="8">
        <v>2</v>
      </c>
      <c r="L79" s="8" t="s">
        <v>50</v>
      </c>
      <c r="M79" s="8" t="s">
        <v>52</v>
      </c>
      <c r="N79" s="5" t="str">
        <f t="shared" si="106"/>
        <v/>
      </c>
      <c r="O79" s="5"/>
      <c r="P79" s="5"/>
      <c r="Q79" s="5"/>
      <c r="R79" s="7"/>
      <c r="S79" s="5"/>
      <c r="T79" s="5"/>
      <c r="U79" s="5"/>
      <c r="V79" s="5" t="str">
        <f t="shared" si="107"/>
        <v/>
      </c>
      <c r="W79" s="5" t="str">
        <f t="shared" si="109"/>
        <v/>
      </c>
      <c r="X79" s="5" t="str">
        <f>IF(ISBLANK(Table2[[#This Row],[OTROUNDNUM]]), "", Table2[[#This Row],[PAWAYSCORE]]-Table2[[#This Row],[AAWAYSCORE]])</f>
        <v/>
      </c>
      <c r="Y79" s="5" t="str">
        <f>IF(ISBLANK(Table2[[#This Row],[OTROUNDNUM]]), "", Table2[[#This Row],[PHOMESCORE]]-Table2[[#This Row],[AHOMESCORE]])</f>
        <v/>
      </c>
      <c r="Z79" s="5">
        <f>IF(ISBLANK(Table2[[#This Row],[GAMENUM]]), " ", IF((Table2[[#This Row],[TOPSEEDWINS]]+Table2[[#This Row],[LOWSEEDWINS]]) &lt;&gt; Table2[[#This Row],[GAMENUM]], 0, 1))</f>
        <v>0</v>
      </c>
    </row>
    <row r="80" spans="1:32" x14ac:dyDescent="0.25">
      <c r="A80" t="str">
        <f t="shared" si="108"/>
        <v>Saturday</v>
      </c>
      <c r="B80" s="7"/>
      <c r="C80" s="23"/>
      <c r="D80" s="7"/>
      <c r="H80" s="8"/>
      <c r="I80" s="8"/>
      <c r="J80" s="8"/>
      <c r="K80" s="8"/>
      <c r="L80" s="5"/>
      <c r="M80" s="5"/>
      <c r="N80" s="5" t="str">
        <f t="shared" ref="N80:N87" si="110">IF(OR(ISBLANK(O80), ISBLANK($P80)), "", IF($O80&gt;$P80, $L80,$M80))</f>
        <v/>
      </c>
      <c r="O80" s="5"/>
      <c r="P80" s="5"/>
      <c r="Q80" s="5"/>
      <c r="R80" s="7"/>
      <c r="S80" s="5"/>
      <c r="T80" s="5"/>
      <c r="U80" s="5"/>
      <c r="V80" s="5" t="str">
        <f t="shared" si="107"/>
        <v/>
      </c>
      <c r="W80" s="5" t="str">
        <f t="shared" si="82"/>
        <v/>
      </c>
      <c r="X80" s="5" t="str">
        <f>IF(ISBLANK(Table2[[#This Row],[OTROUNDNUM]]), "", Table2[[#This Row],[PAWAYSCORE]]-Table2[[#This Row],[AAWAYSCORE]])</f>
        <v/>
      </c>
      <c r="Y80" s="5" t="str">
        <f>IF(ISBLANK(Table2[[#This Row],[OTROUNDNUM]]), "", Table2[[#This Row],[PHOMESCORE]]-Table2[[#This Row],[AHOMESCORE]])</f>
        <v/>
      </c>
      <c r="Z80" s="5" t="str">
        <f>IF(ISBLANK(Table2[[#This Row],[GAMENUM]]), " ", IF((Table2[[#This Row],[TOPSEEDWINS]]+Table2[[#This Row],[LOWSEEDWINS]]) &lt;&gt; Table2[[#This Row],[GAMENUM]], 0, 1))</f>
        <v xml:space="preserve"> </v>
      </c>
    </row>
    <row r="81" spans="1:26" x14ac:dyDescent="0.25">
      <c r="A81" t="str">
        <f t="shared" si="108"/>
        <v>Saturday</v>
      </c>
      <c r="B81" s="7"/>
      <c r="C81" s="23"/>
      <c r="D81" s="7"/>
      <c r="H81" s="8"/>
      <c r="I81" s="8"/>
      <c r="J81" s="8"/>
      <c r="K81" s="8"/>
      <c r="L81" s="5"/>
      <c r="M81" s="5"/>
      <c r="N81" s="5" t="str">
        <f t="shared" si="110"/>
        <v/>
      </c>
      <c r="O81" s="5"/>
      <c r="P81" s="5"/>
      <c r="Q81" s="5"/>
      <c r="R81" s="7"/>
      <c r="S81" s="5"/>
      <c r="T81" s="5"/>
      <c r="U81" s="5"/>
      <c r="V81" s="5" t="str">
        <f t="shared" si="107"/>
        <v/>
      </c>
      <c r="W81" s="5" t="str">
        <f t="shared" si="82"/>
        <v/>
      </c>
      <c r="X81" s="5" t="str">
        <f>IF(ISBLANK(Table2[[#This Row],[OTROUNDNUM]]), "", Table2[[#This Row],[PAWAYSCORE]]-Table2[[#This Row],[AAWAYSCORE]])</f>
        <v/>
      </c>
      <c r="Y81" s="5" t="str">
        <f>IF(ISBLANK(Table2[[#This Row],[OTROUNDNUM]]), "", Table2[[#This Row],[PHOMESCORE]]-Table2[[#This Row],[AHOMESCORE]])</f>
        <v/>
      </c>
      <c r="Z81" s="5" t="str">
        <f>IF(ISBLANK(Table2[[#This Row],[GAMENUM]]), " ", IF((Table2[[#This Row],[TOPSEEDWINS]]+Table2[[#This Row],[LOWSEEDWINS]]) &lt;&gt; Table2[[#This Row],[GAMENUM]], 0, 1))</f>
        <v xml:space="preserve"> </v>
      </c>
    </row>
    <row r="82" spans="1:26" x14ac:dyDescent="0.25">
      <c r="A82" t="str">
        <f t="shared" si="108"/>
        <v>Saturday</v>
      </c>
      <c r="B82" s="7"/>
      <c r="C82" s="23"/>
      <c r="D82" s="7"/>
      <c r="H82" s="8"/>
      <c r="I82" s="8"/>
      <c r="J82" s="8"/>
      <c r="K82" s="8"/>
      <c r="L82" s="5"/>
      <c r="M82" s="5"/>
      <c r="N82" s="5" t="str">
        <f t="shared" si="110"/>
        <v/>
      </c>
      <c r="O82" s="5"/>
      <c r="P82" s="5"/>
      <c r="Q82" s="5"/>
      <c r="R82" s="7"/>
      <c r="S82" s="5"/>
      <c r="T82" s="5"/>
      <c r="U82" s="5"/>
      <c r="V82" s="5" t="str">
        <f t="shared" si="107"/>
        <v/>
      </c>
      <c r="W82" s="5" t="str">
        <f t="shared" si="82"/>
        <v/>
      </c>
      <c r="X82" s="5" t="str">
        <f>IF(ISBLANK(Table2[[#This Row],[OTROUNDNUM]]), "", Table2[[#This Row],[PAWAYSCORE]]-Table2[[#This Row],[AAWAYSCORE]])</f>
        <v/>
      </c>
      <c r="Y82" s="5" t="str">
        <f>IF(ISBLANK(Table2[[#This Row],[OTROUNDNUM]]), "", Table2[[#This Row],[PHOMESCORE]]-Table2[[#This Row],[AHOMESCORE]])</f>
        <v/>
      </c>
      <c r="Z82" s="5" t="str">
        <f>IF(ISBLANK(Table2[[#This Row],[GAMENUM]]), " ", IF((Table2[[#This Row],[TOPSEEDWINS]]+Table2[[#This Row],[LOWSEEDWINS]]) &lt;&gt; Table2[[#This Row],[GAMENUM]], 0, 1))</f>
        <v xml:space="preserve"> </v>
      </c>
    </row>
    <row r="83" spans="1:26" x14ac:dyDescent="0.25">
      <c r="A83" t="str">
        <f t="shared" si="108"/>
        <v>Saturday</v>
      </c>
      <c r="B83" s="7"/>
      <c r="C83" s="23"/>
      <c r="D83" s="7"/>
      <c r="H83" s="8"/>
      <c r="I83" s="8"/>
      <c r="J83" s="8"/>
      <c r="K83" s="8"/>
      <c r="L83" s="5"/>
      <c r="M83" s="5"/>
      <c r="N83" s="5" t="str">
        <f t="shared" si="110"/>
        <v/>
      </c>
      <c r="O83" s="5"/>
      <c r="P83" s="5"/>
      <c r="Q83" s="5"/>
      <c r="R83" s="7"/>
      <c r="S83" s="5"/>
      <c r="T83" s="5"/>
      <c r="U83" s="5"/>
      <c r="V83" s="5" t="str">
        <f t="shared" si="107"/>
        <v/>
      </c>
      <c r="W83" s="5" t="str">
        <f t="shared" si="82"/>
        <v/>
      </c>
      <c r="X83" s="5" t="str">
        <f>IF(ISBLANK(Table2[[#This Row],[OTROUNDNUM]]), "", Table2[[#This Row],[PAWAYSCORE]]-Table2[[#This Row],[AAWAYSCORE]])</f>
        <v/>
      </c>
      <c r="Y83" s="5" t="str">
        <f>IF(ISBLANK(Table2[[#This Row],[OTROUNDNUM]]), "", Table2[[#This Row],[PHOMESCORE]]-Table2[[#This Row],[AHOMESCORE]])</f>
        <v/>
      </c>
      <c r="Z83" s="5" t="str">
        <f>IF(ISBLANK(Table2[[#This Row],[GAMENUM]]), " ", IF((Table2[[#This Row],[TOPSEEDWINS]]+Table2[[#This Row],[LOWSEEDWINS]]) &lt;&gt; Table2[[#This Row],[GAMENUM]], 0, 1))</f>
        <v xml:space="preserve"> </v>
      </c>
    </row>
    <row r="84" spans="1:26" x14ac:dyDescent="0.25">
      <c r="A84" t="str">
        <f t="shared" si="108"/>
        <v>Saturday</v>
      </c>
      <c r="B84" s="7"/>
      <c r="C84" s="23"/>
      <c r="D84" s="7"/>
      <c r="H84" s="8"/>
      <c r="I84" s="8"/>
      <c r="J84" s="8"/>
      <c r="K84" s="8"/>
      <c r="L84" s="5"/>
      <c r="M84" s="5"/>
      <c r="N84" s="5" t="str">
        <f t="shared" si="110"/>
        <v/>
      </c>
      <c r="O84" s="5"/>
      <c r="P84" s="5"/>
      <c r="Q84" s="5"/>
      <c r="R84" s="7"/>
      <c r="S84" s="5"/>
      <c r="T84" s="5"/>
      <c r="U84" s="5"/>
      <c r="V84" s="5" t="str">
        <f t="shared" si="107"/>
        <v/>
      </c>
      <c r="W84" s="5" t="str">
        <f t="shared" si="82"/>
        <v/>
      </c>
      <c r="X84" s="5" t="str">
        <f>IF(ISBLANK(Table2[[#This Row],[OTROUNDNUM]]), "", Table2[[#This Row],[PAWAYSCORE]]-Table2[[#This Row],[AAWAYSCORE]])</f>
        <v/>
      </c>
      <c r="Y84" s="5" t="str">
        <f>IF(ISBLANK(Table2[[#This Row],[OTROUNDNUM]]), "", Table2[[#This Row],[PHOMESCORE]]-Table2[[#This Row],[AHOMESCORE]])</f>
        <v/>
      </c>
      <c r="Z84" s="5" t="str">
        <f>IF(ISBLANK(Table2[[#This Row],[GAMENUM]]), " ", IF((Table2[[#This Row],[TOPSEEDWINS]]+Table2[[#This Row],[LOWSEEDWINS]]) &lt;&gt; Table2[[#This Row],[GAMENUM]], 0, 1))</f>
        <v xml:space="preserve"> </v>
      </c>
    </row>
    <row r="85" spans="1:26" x14ac:dyDescent="0.25">
      <c r="A85" t="str">
        <f t="shared" si="108"/>
        <v>Saturday</v>
      </c>
      <c r="B85" s="7"/>
      <c r="C85" s="23"/>
      <c r="D85" s="7"/>
      <c r="H85" s="8"/>
      <c r="I85" s="8"/>
      <c r="J85" s="8"/>
      <c r="K85" s="8"/>
      <c r="L85" s="5"/>
      <c r="M85" s="5"/>
      <c r="N85" s="5" t="str">
        <f t="shared" si="110"/>
        <v/>
      </c>
      <c r="O85" s="5"/>
      <c r="P85" s="5"/>
      <c r="Q85" s="5"/>
      <c r="R85" s="7"/>
      <c r="S85" s="5"/>
      <c r="T85" s="5"/>
      <c r="U85" s="5"/>
      <c r="V85" s="5" t="str">
        <f t="shared" si="107"/>
        <v/>
      </c>
      <c r="W85" s="5" t="str">
        <f t="shared" si="82"/>
        <v/>
      </c>
      <c r="X85" s="5" t="str">
        <f>IF(ISBLANK(Table2[[#This Row],[OTROUNDNUM]]), "", Table2[[#This Row],[PAWAYSCORE]]-Table2[[#This Row],[AAWAYSCORE]])</f>
        <v/>
      </c>
      <c r="Y85" s="5" t="str">
        <f>IF(ISBLANK(Table2[[#This Row],[OTROUNDNUM]]), "", Table2[[#This Row],[PHOMESCORE]]-Table2[[#This Row],[AHOMESCORE]])</f>
        <v/>
      </c>
      <c r="Z85" s="5" t="str">
        <f>IF(ISBLANK(Table2[[#This Row],[GAMENUM]]), " ", IF((Table2[[#This Row],[TOPSEEDWINS]]+Table2[[#This Row],[LOWSEEDWINS]]) &lt;&gt; Table2[[#This Row],[GAMENUM]], 0, 1))</f>
        <v xml:space="preserve"> </v>
      </c>
    </row>
    <row r="86" spans="1:26" x14ac:dyDescent="0.25">
      <c r="A86" t="str">
        <f t="shared" si="108"/>
        <v>Saturday</v>
      </c>
      <c r="B86" s="7"/>
      <c r="C86" s="23"/>
      <c r="D86" s="7"/>
      <c r="H86" s="8"/>
      <c r="I86" s="8"/>
      <c r="J86" s="8"/>
      <c r="K86" s="8"/>
      <c r="L86" s="5"/>
      <c r="M86" s="5"/>
      <c r="N86" s="5" t="str">
        <f t="shared" si="110"/>
        <v/>
      </c>
      <c r="O86" s="5"/>
      <c r="P86" s="5"/>
      <c r="Q86" s="5"/>
      <c r="R86" s="7"/>
      <c r="S86" s="5"/>
      <c r="T86" s="5"/>
      <c r="U86" s="5"/>
      <c r="V86" s="5" t="str">
        <f t="shared" si="107"/>
        <v/>
      </c>
      <c r="W86" s="5" t="str">
        <f t="shared" si="82"/>
        <v/>
      </c>
      <c r="X86" s="5" t="str">
        <f>IF(ISBLANK(Table2[[#This Row],[OTROUNDNUM]]), "", Table2[[#This Row],[PAWAYSCORE]]-Table2[[#This Row],[AAWAYSCORE]])</f>
        <v/>
      </c>
      <c r="Y86" s="5" t="str">
        <f>IF(ISBLANK(Table2[[#This Row],[OTROUNDNUM]]), "", Table2[[#This Row],[PHOMESCORE]]-Table2[[#This Row],[AHOMESCORE]])</f>
        <v/>
      </c>
      <c r="Z86" s="5" t="str">
        <f>IF(ISBLANK(Table2[[#This Row],[GAMENUM]]), " ", IF((Table2[[#This Row],[TOPSEEDWINS]]+Table2[[#This Row],[LOWSEEDWINS]]) &lt;&gt; Table2[[#This Row],[GAMENUM]], 0, 1))</f>
        <v xml:space="preserve"> </v>
      </c>
    </row>
    <row r="87" spans="1:26" x14ac:dyDescent="0.25">
      <c r="A87" t="str">
        <f t="shared" si="108"/>
        <v>Saturday</v>
      </c>
      <c r="B87" s="7"/>
      <c r="C87" s="23"/>
      <c r="D87" s="7"/>
      <c r="H87" s="8"/>
      <c r="I87" s="8"/>
      <c r="J87" s="8"/>
      <c r="K87" s="8"/>
      <c r="L87" s="5"/>
      <c r="M87" s="5"/>
      <c r="N87" s="5" t="str">
        <f t="shared" si="110"/>
        <v/>
      </c>
      <c r="O87" s="5"/>
      <c r="P87" s="5"/>
      <c r="Q87" s="5"/>
      <c r="R87" s="7"/>
      <c r="S87" s="5"/>
      <c r="T87" s="5"/>
      <c r="U87" s="5"/>
      <c r="V87" s="5" t="str">
        <f t="shared" si="107"/>
        <v/>
      </c>
      <c r="W87" s="5" t="str">
        <f t="shared" si="82"/>
        <v/>
      </c>
      <c r="X87" s="5" t="str">
        <f>IF(ISBLANK(Table2[[#This Row],[OTROUNDNUM]]), "", Table2[[#This Row],[PAWAYSCORE]]-Table2[[#This Row],[AAWAYSCORE]])</f>
        <v/>
      </c>
      <c r="Y87" s="5" t="str">
        <f>IF(ISBLANK(Table2[[#This Row],[OTROUNDNUM]]), "", Table2[[#This Row],[PHOMESCORE]]-Table2[[#This Row],[AHOMESCORE]])</f>
        <v/>
      </c>
      <c r="Z87" s="5" t="str">
        <f>IF(ISBLANK(Table2[[#This Row],[GAMENUM]]), " ", IF((Table2[[#This Row],[TOPSEEDWINS]]+Table2[[#This Row],[LOWSEEDWINS]]) &lt;&gt; Table2[[#This Row],[GAMENUM]], 0, 1))</f>
        <v xml:space="preserve"> </v>
      </c>
    </row>
    <row r="88" spans="1:26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7"/>
        <v/>
      </c>
      <c r="W88" s="5" t="str">
        <f t="shared" si="50"/>
        <v/>
      </c>
    </row>
    <row r="89" spans="1:26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1:26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1:26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1:26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1:26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1:26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  <row r="95" spans="1:26" x14ac:dyDescent="0.25">
      <c r="B95" s="7"/>
      <c r="C95" s="7"/>
      <c r="H95" s="8"/>
      <c r="I95" s="8"/>
      <c r="J95" s="8"/>
      <c r="K95" s="8"/>
      <c r="L95" s="5"/>
      <c r="M95" s="5"/>
      <c r="N95" s="5"/>
      <c r="O95" s="5"/>
      <c r="P95" s="5"/>
      <c r="Q95" s="5"/>
      <c r="R95" s="7"/>
      <c r="S95" s="5"/>
      <c r="T95" s="5"/>
      <c r="U95" s="5"/>
      <c r="V95" s="5" t="str">
        <f t="shared" si="107"/>
        <v/>
      </c>
      <c r="W95" s="5" t="str">
        <f t="shared" si="50"/>
        <v/>
      </c>
    </row>
  </sheetData>
  <phoneticPr fontId="1" type="noConversion"/>
  <conditionalFormatting sqref="A1:AAE3 W2:Z33 G4:AAE7 V8:Z8 A9:Z14 A15:AAE37 N38:AAE47 H48:AAE50 X51:AAE55 X56:AA87 A88:AA10006 N51:V64 A65:V67 J68:V68 H69:V69 N70:V70 A71:V71 N72:V79 B80:W87 H54:M56 A72:M73 B76:L79 N3:N33 V3:V55 F4:F5 A4:E7 A8 C8 H8:M8 AA8:AAE14 A38:M41 B42:M45 A42:A55 H47:M47 B47:B50 J51:K51 W51:W79 H52:M52 B52:B55 J53:K53 A56:B61 AB56:AAE10000 J57:K57 H58:M59 C60 J60:K60 D61:M61 A62:M62 A63:E63 H63:M63 A64:D64 J64:K64 A68:G69 A70:E70 J70:K70 A74:A87">
    <cfRule type="cellIs" dxfId="1092" priority="4133" operator="equal">
      <formula>"OTT"</formula>
    </cfRule>
    <cfRule type="cellIs" dxfId="1091" priority="4136" operator="equal">
      <formula>"STL"</formula>
    </cfRule>
    <cfRule type="cellIs" dxfId="1090" priority="4135" operator="equal">
      <formula>"MIN"</formula>
    </cfRule>
    <cfRule type="cellIs" dxfId="1089" priority="4134" operator="equal">
      <formula>"NJD"</formula>
    </cfRule>
  </conditionalFormatting>
  <conditionalFormatting sqref="A1:AAE37 N38:AAE47 H48:AAE50 X51:AAE55 X56:AA87 A88:AA10006 N51:V64 A65:V67 J68:V68 H69:V69 N70:V70 A71:V71 N72:V79 B80:W87 H54:M56 A72:M73 B76:L79 V10:V55 A38:M41 B42:M45 A42:A55 H47:M47 B47:B50 J51:K51 W51:W79 H52:M52 B52:B55 J53:K53 A56:B61 AB56:AAE10000 J57:K57 H58:M59 C60 J60:K60 D61:M61 A62:M62 A63:E63 H63:M63 A64:D64 J64:K64 A68:G69 A70:E70 J70:K70 A74:A87">
    <cfRule type="cellIs" dxfId="1088" priority="4092" operator="equal">
      <formula>"MTL"</formula>
    </cfRule>
  </conditionalFormatting>
  <conditionalFormatting sqref="A15:AAE37 A1:AAE3 W2:Z33 G4:AAE7 V8:Z8 A9:Z14 N38:AAE47 H48:AAE50 X51:AAE55 X56:AA87 A88:AA10006 N51:V64 A65:V67 J68:V68 H69:V69 N70:V70 A71:V71 N72:V79 B80:W87 H54:M56 A72:M73 B76:L79 N3:N33 V3:V55 F4:F5 A4:E7 A8 C8 H8:M8 AA8:AAE14 A38:M41 B42:M45 A42:A55 H47:M47 B47:B50 J51:K51 W51:W79 H52:M52 B52:B55 J53:K53 A56:B61 AB56:AAE10000 J57:K57 H58:M59 C60 J60:K60 D61:M61 A62:M62 A63:E63 H63:M63 A64:D64 J64:K64 A68:G69 A70:E70 J70:K70 A74:A87">
    <cfRule type="cellIs" dxfId="1087" priority="4150" operator="equal">
      <formula>"TOR"</formula>
    </cfRule>
    <cfRule type="cellIs" dxfId="1086" priority="4158" operator="equal">
      <formula>"COL"</formula>
    </cfRule>
    <cfRule type="cellIs" dxfId="1085" priority="4159" operator="equal">
      <formula>"WPG"</formula>
    </cfRule>
    <cfRule type="cellIs" dxfId="1084" priority="4160" operator="equal">
      <formula>"VGK"</formula>
    </cfRule>
    <cfRule type="cellIs" dxfId="1083" priority="4155" operator="equal">
      <formula>"DAL"</formula>
    </cfRule>
    <cfRule type="cellIs" dxfId="1082" priority="4151" operator="equal">
      <formula>"CAR"</formula>
    </cfRule>
    <cfRule type="cellIs" dxfId="1081" priority="4152" operator="equal">
      <formula>"NYI"</formula>
    </cfRule>
    <cfRule type="cellIs" dxfId="1080" priority="4153" operator="equal">
      <formula>"FLA"</formula>
    </cfRule>
    <cfRule type="cellIs" dxfId="1079" priority="4154" operator="equal">
      <formula>"EDM"</formula>
    </cfRule>
    <cfRule type="cellIs" dxfId="1078" priority="4156" operator="equal">
      <formula>"NSH"</formula>
    </cfRule>
    <cfRule type="cellIs" dxfId="1077" priority="4163" operator="equal">
      <formula>"TBL"</formula>
    </cfRule>
    <cfRule type="cellIs" dxfId="1076" priority="4157" operator="equal">
      <formula>"VAN"</formula>
    </cfRule>
    <cfRule type="cellIs" dxfId="1075" priority="4161" operator="equal">
      <formula>"WSH"</formula>
    </cfRule>
    <cfRule type="cellIs" dxfId="1074" priority="4162" operator="equal">
      <formula>"NYR"</formula>
    </cfRule>
    <cfRule type="cellIs" dxfId="1073" priority="4164" operator="equal">
      <formula>"BOS"</formula>
    </cfRule>
    <cfRule type="cellIs" dxfId="1072" priority="4149" operator="equal">
      <formula>"LAK"</formula>
    </cfRule>
  </conditionalFormatting>
  <conditionalFormatting sqref="C74:M75 L76:M76">
    <cfRule type="cellIs" dxfId="1071" priority="1443" operator="equal">
      <formula>"STL"</formula>
    </cfRule>
    <cfRule type="cellIs" dxfId="1070" priority="1439" operator="equal">
      <formula>"MTL"</formula>
    </cfRule>
    <cfRule type="cellIs" dxfId="1069" priority="1440" operator="equal">
      <formula>"OTT"</formula>
    </cfRule>
    <cfRule type="cellIs" dxfId="1068" priority="1444" operator="equal">
      <formula>"LAK"</formula>
    </cfRule>
    <cfRule type="cellIs" dxfId="1067" priority="1459" operator="equal">
      <formula>"BOS"</formula>
    </cfRule>
    <cfRule type="cellIs" dxfId="1066" priority="1458" operator="equal">
      <formula>"TBL"</formula>
    </cfRule>
    <cfRule type="cellIs" dxfId="1065" priority="1457" operator="equal">
      <formula>"NYR"</formula>
    </cfRule>
    <cfRule type="cellIs" dxfId="1064" priority="1456" operator="equal">
      <formula>"WSH"</formula>
    </cfRule>
    <cfRule type="cellIs" dxfId="1063" priority="1455" operator="equal">
      <formula>"VGK"</formula>
    </cfRule>
    <cfRule type="cellIs" dxfId="1062" priority="1441" operator="equal">
      <formula>"NJD"</formula>
    </cfRule>
    <cfRule type="cellIs" dxfId="1061" priority="1442" operator="equal">
      <formula>"MIN"</formula>
    </cfRule>
    <cfRule type="cellIs" dxfId="1060" priority="1454" operator="equal">
      <formula>"WPG"</formula>
    </cfRule>
    <cfRule type="cellIs" dxfId="1059" priority="1453" operator="equal">
      <formula>"COL"</formula>
    </cfRule>
    <cfRule type="cellIs" dxfId="1058" priority="1452" operator="equal">
      <formula>"VAN"</formula>
    </cfRule>
    <cfRule type="cellIs" dxfId="1057" priority="1451" operator="equal">
      <formula>"NSH"</formula>
    </cfRule>
    <cfRule type="cellIs" dxfId="1056" priority="1445" operator="equal">
      <formula>"TOR"</formula>
    </cfRule>
    <cfRule type="cellIs" dxfId="1055" priority="1449" operator="equal">
      <formula>"EDM"</formula>
    </cfRule>
    <cfRule type="cellIs" dxfId="1054" priority="1448" operator="equal">
      <formula>"FLA"</formula>
    </cfRule>
    <cfRule type="cellIs" dxfId="1053" priority="1447" operator="equal">
      <formula>"NYI"</formula>
    </cfRule>
    <cfRule type="cellIs" dxfId="1052" priority="1446" operator="equal">
      <formula>"CAR"</formula>
    </cfRule>
    <cfRule type="cellIs" dxfId="1051" priority="1450" operator="equal">
      <formula>"DAL"</formula>
    </cfRule>
  </conditionalFormatting>
  <conditionalFormatting sqref="F7">
    <cfRule type="cellIs" dxfId="1050" priority="4100" operator="equal">
      <formula>"NYI"</formula>
    </cfRule>
    <cfRule type="cellIs" dxfId="1049" priority="4096" operator="equal">
      <formula>"STL"</formula>
    </cfRule>
    <cfRule type="cellIs" dxfId="1048" priority="4095" operator="equal">
      <formula>"MIN"</formula>
    </cfRule>
    <cfRule type="cellIs" dxfId="1047" priority="4094" operator="equal">
      <formula>"NJD"</formula>
    </cfRule>
    <cfRule type="cellIs" dxfId="1046" priority="4093" operator="equal">
      <formula>"OTT"</formula>
    </cfRule>
    <cfRule type="cellIs" dxfId="1045" priority="4108" operator="equal">
      <formula>"VGK"</formula>
    </cfRule>
    <cfRule type="cellIs" dxfId="1044" priority="4112" operator="equal">
      <formula>"BOS"</formula>
    </cfRule>
    <cfRule type="cellIs" dxfId="1043" priority="4111" operator="equal">
      <formula>"TBL"</formula>
    </cfRule>
    <cfRule type="cellIs" dxfId="1042" priority="4110" operator="equal">
      <formula>"NYR"</formula>
    </cfRule>
    <cfRule type="cellIs" dxfId="1041" priority="4109" operator="equal">
      <formula>"WSH"</formula>
    </cfRule>
    <cfRule type="cellIs" dxfId="1040" priority="4107" operator="equal">
      <formula>"WPG"</formula>
    </cfRule>
    <cfRule type="cellIs" dxfId="1039" priority="4106" operator="equal">
      <formula>"COL"</formula>
    </cfRule>
    <cfRule type="cellIs" dxfId="1038" priority="4105" operator="equal">
      <formula>"VAN"</formula>
    </cfRule>
    <cfRule type="cellIs" dxfId="1037" priority="4104" operator="equal">
      <formula>"NSH"</formula>
    </cfRule>
    <cfRule type="cellIs" dxfId="1036" priority="4103" operator="equal">
      <formula>"DAL"</formula>
    </cfRule>
    <cfRule type="cellIs" dxfId="1035" priority="4102" operator="equal">
      <formula>"EDM"</formula>
    </cfRule>
    <cfRule type="cellIs" dxfId="1034" priority="4101" operator="equal">
      <formula>"FLA"</formula>
    </cfRule>
    <cfRule type="cellIs" dxfId="1033" priority="4099" operator="equal">
      <formula>"CAR"</formula>
    </cfRule>
    <cfRule type="cellIs" dxfId="1032" priority="4098" operator="equal">
      <formula>"TOR"</formula>
    </cfRule>
    <cfRule type="cellIs" dxfId="1031" priority="4097" operator="equal">
      <formula>"LAK"</formula>
    </cfRule>
  </conditionalFormatting>
  <conditionalFormatting sqref="H51 L56:M56 H58:I59 L58:M59">
    <cfRule type="cellIs" dxfId="1030" priority="3996" operator="equal">
      <formula>"DAL"</formula>
    </cfRule>
    <cfRule type="cellIs" dxfId="1029" priority="3997" operator="equal">
      <formula>"NSH"</formula>
    </cfRule>
    <cfRule type="cellIs" dxfId="1028" priority="3998" operator="equal">
      <formula>"VAN"</formula>
    </cfRule>
    <cfRule type="cellIs" dxfId="1027" priority="3999" operator="equal">
      <formula>"COL"</formula>
    </cfRule>
    <cfRule type="cellIs" dxfId="1026" priority="4000" operator="equal">
      <formula>"WPG"</formula>
    </cfRule>
    <cfRule type="cellIs" dxfId="1025" priority="4001" operator="equal">
      <formula>"VGK"</formula>
    </cfRule>
    <cfRule type="cellIs" dxfId="1024" priority="4002" operator="equal">
      <formula>"WSH"</formula>
    </cfRule>
    <cfRule type="cellIs" dxfId="1023" priority="4003" operator="equal">
      <formula>"NYR"</formula>
    </cfRule>
    <cfRule type="cellIs" dxfId="1022" priority="4004" operator="equal">
      <formula>"TBL"</formula>
    </cfRule>
    <cfRule type="cellIs" dxfId="1021" priority="4005" operator="equal">
      <formula>"BOS"</formula>
    </cfRule>
    <cfRule type="cellIs" dxfId="1020" priority="3986" operator="equal">
      <formula>"OTT"</formula>
    </cfRule>
    <cfRule type="cellIs" dxfId="1019" priority="3987" operator="equal">
      <formula>"NJD"</formula>
    </cfRule>
    <cfRule type="cellIs" dxfId="1018" priority="3988" operator="equal">
      <formula>"MIN"</formula>
    </cfRule>
    <cfRule type="cellIs" dxfId="1017" priority="3985" operator="equal">
      <formula>"MTL"</formula>
    </cfRule>
    <cfRule type="cellIs" dxfId="1016" priority="3989" operator="equal">
      <formula>"STL"</formula>
    </cfRule>
    <cfRule type="cellIs" dxfId="1015" priority="3990" operator="equal">
      <formula>"LAK"</formula>
    </cfRule>
    <cfRule type="cellIs" dxfId="1014" priority="3991" operator="equal">
      <formula>"TOR"</formula>
    </cfRule>
    <cfRule type="cellIs" dxfId="1013" priority="3992" operator="equal">
      <formula>"CAR"</formula>
    </cfRule>
    <cfRule type="cellIs" dxfId="1012" priority="3993" operator="equal">
      <formula>"NYI"</formula>
    </cfRule>
    <cfRule type="cellIs" dxfId="1011" priority="3994" operator="equal">
      <formula>"FLA"</formula>
    </cfRule>
    <cfRule type="cellIs" dxfId="1010" priority="3995" operator="equal">
      <formula>"EDM"</formula>
    </cfRule>
  </conditionalFormatting>
  <conditionalFormatting sqref="H53">
    <cfRule type="cellIs" dxfId="1009" priority="3667" operator="equal">
      <formula>"BOS"</formula>
    </cfRule>
    <cfRule type="cellIs" dxfId="1008" priority="3655" operator="equal">
      <formula>"NYI"</formula>
    </cfRule>
    <cfRule type="cellIs" dxfId="1007" priority="3656" operator="equal">
      <formula>"FLA"</formula>
    </cfRule>
    <cfRule type="cellIs" dxfId="1006" priority="3657" operator="equal">
      <formula>"EDM"</formula>
    </cfRule>
    <cfRule type="cellIs" dxfId="1005" priority="3658" operator="equal">
      <formula>"DAL"</formula>
    </cfRule>
    <cfRule type="cellIs" dxfId="1004" priority="3659" operator="equal">
      <formula>"NSH"</formula>
    </cfRule>
    <cfRule type="cellIs" dxfId="1003" priority="3660" operator="equal">
      <formula>"VAN"</formula>
    </cfRule>
    <cfRule type="cellIs" dxfId="1002" priority="3661" operator="equal">
      <formula>"COL"</formula>
    </cfRule>
    <cfRule type="cellIs" dxfId="1001" priority="3651" operator="equal">
      <formula>"STL"</formula>
    </cfRule>
    <cfRule type="cellIs" dxfId="1000" priority="3662" operator="equal">
      <formula>"WPG"</formula>
    </cfRule>
    <cfRule type="cellIs" dxfId="999" priority="3663" operator="equal">
      <formula>"VGK"</formula>
    </cfRule>
    <cfRule type="cellIs" dxfId="998" priority="3664" operator="equal">
      <formula>"WSH"</formula>
    </cfRule>
    <cfRule type="cellIs" dxfId="997" priority="3665" operator="equal">
      <formula>"NYR"</formula>
    </cfRule>
    <cfRule type="cellIs" dxfId="996" priority="3666" operator="equal">
      <formula>"TBL"</formula>
    </cfRule>
    <cfRule type="cellIs" dxfId="995" priority="3647" operator="equal">
      <formula>"MTL"</formula>
    </cfRule>
    <cfRule type="cellIs" dxfId="994" priority="3648" operator="equal">
      <formula>"OTT"</formula>
    </cfRule>
    <cfRule type="cellIs" dxfId="993" priority="3649" operator="equal">
      <formula>"NJD"</formula>
    </cfRule>
    <cfRule type="cellIs" dxfId="992" priority="3650" operator="equal">
      <formula>"MIN"</formula>
    </cfRule>
    <cfRule type="cellIs" dxfId="991" priority="3652" operator="equal">
      <formula>"LAK"</formula>
    </cfRule>
    <cfRule type="cellIs" dxfId="990" priority="3653" operator="equal">
      <formula>"TOR"</formula>
    </cfRule>
    <cfRule type="cellIs" dxfId="989" priority="3654" operator="equal">
      <formula>"CAR"</formula>
    </cfRule>
  </conditionalFormatting>
  <conditionalFormatting sqref="H55">
    <cfRule type="cellIs" dxfId="988" priority="3781" operator="equal">
      <formula>"TOR"</formula>
    </cfRule>
    <cfRule type="cellIs" dxfId="987" priority="3778" operator="equal">
      <formula>"MIN"</formula>
    </cfRule>
    <cfRule type="cellIs" dxfId="986" priority="3777" operator="equal">
      <formula>"NJD"</formula>
    </cfRule>
    <cfRule type="cellIs" dxfId="985" priority="3776" operator="equal">
      <formula>"OTT"</formula>
    </cfRule>
    <cfRule type="cellIs" dxfId="984" priority="3792" operator="equal">
      <formula>"WSH"</formula>
    </cfRule>
    <cfRule type="cellIs" dxfId="983" priority="3775" operator="equal">
      <formula>"MTL"</formula>
    </cfRule>
    <cfRule type="cellIs" dxfId="982" priority="3790" operator="equal">
      <formula>"WPG"</formula>
    </cfRule>
    <cfRule type="cellIs" dxfId="981" priority="3786" operator="equal">
      <formula>"DAL"</formula>
    </cfRule>
    <cfRule type="cellIs" dxfId="980" priority="3789" operator="equal">
      <formula>"COL"</formula>
    </cfRule>
    <cfRule type="cellIs" dxfId="979" priority="3788" operator="equal">
      <formula>"VAN"</formula>
    </cfRule>
    <cfRule type="cellIs" dxfId="978" priority="3787" operator="equal">
      <formula>"NSH"</formula>
    </cfRule>
    <cfRule type="cellIs" dxfId="977" priority="3793" operator="equal">
      <formula>"NYR"</formula>
    </cfRule>
    <cfRule type="cellIs" dxfId="976" priority="3779" operator="equal">
      <formula>"STL"</formula>
    </cfRule>
    <cfRule type="cellIs" dxfId="975" priority="3785" operator="equal">
      <formula>"EDM"</formula>
    </cfRule>
    <cfRule type="cellIs" dxfId="974" priority="3784" operator="equal">
      <formula>"FLA"</formula>
    </cfRule>
    <cfRule type="cellIs" dxfId="973" priority="3783" operator="equal">
      <formula>"NYI"</formula>
    </cfRule>
    <cfRule type="cellIs" dxfId="972" priority="3782" operator="equal">
      <formula>"CAR"</formula>
    </cfRule>
    <cfRule type="cellIs" dxfId="971" priority="3794" operator="equal">
      <formula>"TBL"</formula>
    </cfRule>
    <cfRule type="cellIs" dxfId="970" priority="3795" operator="equal">
      <formula>"BOS"</formula>
    </cfRule>
    <cfRule type="cellIs" dxfId="969" priority="3780" operator="equal">
      <formula>"LAK"</formula>
    </cfRule>
    <cfRule type="cellIs" dxfId="968" priority="3791" operator="equal">
      <formula>"VGK"</formula>
    </cfRule>
  </conditionalFormatting>
  <conditionalFormatting sqref="H57">
    <cfRule type="cellIs" dxfId="967" priority="3516" operator="equal">
      <formula>"VGK"</formula>
    </cfRule>
    <cfRule type="cellIs" dxfId="966" priority="3517" operator="equal">
      <formula>"WSH"</formula>
    </cfRule>
    <cfRule type="cellIs" dxfId="965" priority="3511" operator="equal">
      <formula>"DAL"</formula>
    </cfRule>
    <cfRule type="cellIs" dxfId="964" priority="3515" operator="equal">
      <formula>"WPG"</formula>
    </cfRule>
    <cfRule type="cellIs" dxfId="963" priority="3514" operator="equal">
      <formula>"COL"</formula>
    </cfRule>
    <cfRule type="cellIs" dxfId="962" priority="3510" operator="equal">
      <formula>"EDM"</formula>
    </cfRule>
    <cfRule type="cellIs" dxfId="961" priority="3519" operator="equal">
      <formula>"TBL"</formula>
    </cfRule>
    <cfRule type="cellIs" dxfId="960" priority="3520" operator="equal">
      <formula>"BOS"</formula>
    </cfRule>
    <cfRule type="cellIs" dxfId="959" priority="3518" operator="equal">
      <formula>"NYR"</formula>
    </cfRule>
    <cfRule type="cellIs" dxfId="958" priority="3512" operator="equal">
      <formula>"NSH"</formula>
    </cfRule>
    <cfRule type="cellIs" dxfId="957" priority="3502" operator="equal">
      <formula>"NJD"</formula>
    </cfRule>
    <cfRule type="cellIs" dxfId="956" priority="3501" operator="equal">
      <formula>"OTT"</formula>
    </cfRule>
    <cfRule type="cellIs" dxfId="955" priority="3500" operator="equal">
      <formula>"MTL"</formula>
    </cfRule>
    <cfRule type="cellIs" dxfId="954" priority="3505" operator="equal">
      <formula>"LAK"</formula>
    </cfRule>
    <cfRule type="cellIs" dxfId="953" priority="3513" operator="equal">
      <formula>"VAN"</formula>
    </cfRule>
    <cfRule type="cellIs" dxfId="952" priority="3503" operator="equal">
      <formula>"MIN"</formula>
    </cfRule>
    <cfRule type="cellIs" dxfId="951" priority="3504" operator="equal">
      <formula>"STL"</formula>
    </cfRule>
    <cfRule type="cellIs" dxfId="950" priority="3506" operator="equal">
      <formula>"TOR"</formula>
    </cfRule>
    <cfRule type="cellIs" dxfId="949" priority="3507" operator="equal">
      <formula>"CAR"</formula>
    </cfRule>
    <cfRule type="cellIs" dxfId="948" priority="3508" operator="equal">
      <formula>"NYI"</formula>
    </cfRule>
    <cfRule type="cellIs" dxfId="947" priority="3509" operator="equal">
      <formula>"FLA"</formula>
    </cfRule>
  </conditionalFormatting>
  <conditionalFormatting sqref="H59:H60">
    <cfRule type="cellIs" dxfId="946" priority="3098" operator="equal">
      <formula>"NYR"</formula>
    </cfRule>
    <cfRule type="cellIs" dxfId="945" priority="3093" operator="equal">
      <formula>"VAN"</formula>
    </cfRule>
    <cfRule type="cellIs" dxfId="944" priority="3094" operator="equal">
      <formula>"COL"</formula>
    </cfRule>
    <cfRule type="cellIs" dxfId="943" priority="3095" operator="equal">
      <formula>"WPG"</formula>
    </cfRule>
    <cfRule type="cellIs" dxfId="942" priority="3099" operator="equal">
      <formula>"TBL"</formula>
    </cfRule>
    <cfRule type="cellIs" dxfId="941" priority="3091" operator="equal">
      <formula>"DAL"</formula>
    </cfRule>
    <cfRule type="cellIs" dxfId="940" priority="3081" operator="equal">
      <formula>"OTT"</formula>
    </cfRule>
    <cfRule type="cellIs" dxfId="939" priority="3082" operator="equal">
      <formula>"NJD"</formula>
    </cfRule>
    <cfRule type="cellIs" dxfId="938" priority="3083" operator="equal">
      <formula>"MIN"</formula>
    </cfRule>
    <cfRule type="cellIs" dxfId="937" priority="3080" operator="equal">
      <formula>"MTL"</formula>
    </cfRule>
    <cfRule type="cellIs" dxfId="936" priority="3085" operator="equal">
      <formula>"LAK"</formula>
    </cfRule>
    <cfRule type="cellIs" dxfId="935" priority="3084" operator="equal">
      <formula>"STL"</formula>
    </cfRule>
    <cfRule type="cellIs" dxfId="934" priority="3097" operator="equal">
      <formula>"WSH"</formula>
    </cfRule>
    <cfRule type="cellIs" dxfId="933" priority="3100" operator="equal">
      <formula>"BOS"</formula>
    </cfRule>
    <cfRule type="cellIs" dxfId="932" priority="3086" operator="equal">
      <formula>"TOR"</formula>
    </cfRule>
    <cfRule type="cellIs" dxfId="931" priority="3092" operator="equal">
      <formula>"NSH"</formula>
    </cfRule>
    <cfRule type="cellIs" dxfId="930" priority="3087" operator="equal">
      <formula>"CAR"</formula>
    </cfRule>
    <cfRule type="cellIs" dxfId="929" priority="3088" operator="equal">
      <formula>"NYI"</formula>
    </cfRule>
    <cfRule type="cellIs" dxfId="928" priority="3089" operator="equal">
      <formula>"FLA"</formula>
    </cfRule>
    <cfRule type="cellIs" dxfId="927" priority="3090" operator="equal">
      <formula>"EDM"</formula>
    </cfRule>
    <cfRule type="cellIs" dxfId="926" priority="3096" operator="equal">
      <formula>"VGK"</formula>
    </cfRule>
  </conditionalFormatting>
  <conditionalFormatting sqref="H63:H64">
    <cfRule type="cellIs" dxfId="925" priority="2270" operator="equal">
      <formula>"FLA"</formula>
    </cfRule>
    <cfRule type="cellIs" dxfId="924" priority="2269" operator="equal">
      <formula>"NYI"</formula>
    </cfRule>
    <cfRule type="cellIs" dxfId="923" priority="2268" operator="equal">
      <formula>"CAR"</formula>
    </cfRule>
    <cfRule type="cellIs" dxfId="922" priority="2267" operator="equal">
      <formula>"TOR"</formula>
    </cfRule>
    <cfRule type="cellIs" dxfId="921" priority="2266" operator="equal">
      <formula>"LAK"</formula>
    </cfRule>
    <cfRule type="cellIs" dxfId="920" priority="2265" operator="equal">
      <formula>"STL"</formula>
    </cfRule>
    <cfRule type="cellIs" dxfId="919" priority="2264" operator="equal">
      <formula>"MIN"</formula>
    </cfRule>
    <cfRule type="cellIs" dxfId="918" priority="2263" operator="equal">
      <formula>"NJD"</formula>
    </cfRule>
    <cfRule type="cellIs" dxfId="917" priority="2262" operator="equal">
      <formula>"OTT"</formula>
    </cfRule>
    <cfRule type="cellIs" dxfId="916" priority="2261" operator="equal">
      <formula>"MTL"</formula>
    </cfRule>
    <cfRule type="cellIs" dxfId="915" priority="2279" operator="equal">
      <formula>"NYR"</formula>
    </cfRule>
    <cfRule type="cellIs" dxfId="914" priority="2280" operator="equal">
      <formula>"TBL"</formula>
    </cfRule>
    <cfRule type="cellIs" dxfId="913" priority="2281" operator="equal">
      <formula>"BOS"</formula>
    </cfRule>
    <cfRule type="cellIs" dxfId="912" priority="2278" operator="equal">
      <formula>"WSH"</formula>
    </cfRule>
    <cfRule type="cellIs" dxfId="911" priority="2277" operator="equal">
      <formula>"VGK"</formula>
    </cfRule>
    <cfRule type="cellIs" dxfId="910" priority="2276" operator="equal">
      <formula>"WPG"</formula>
    </cfRule>
    <cfRule type="cellIs" dxfId="909" priority="2275" operator="equal">
      <formula>"COL"</formula>
    </cfRule>
    <cfRule type="cellIs" dxfId="908" priority="2274" operator="equal">
      <formula>"VAN"</formula>
    </cfRule>
    <cfRule type="cellIs" dxfId="907" priority="2273" operator="equal">
      <formula>"NSH"</formula>
    </cfRule>
    <cfRule type="cellIs" dxfId="906" priority="2272" operator="equal">
      <formula>"DAL"</formula>
    </cfRule>
    <cfRule type="cellIs" dxfId="905" priority="2271" operator="equal">
      <formula>"EDM"</formula>
    </cfRule>
  </conditionalFormatting>
  <conditionalFormatting sqref="H66">
    <cfRule type="cellIs" dxfId="904" priority="2102" operator="equal">
      <formula>"FLA"</formula>
    </cfRule>
    <cfRule type="cellIs" dxfId="903" priority="2109" operator="equal">
      <formula>"VGK"</formula>
    </cfRule>
    <cfRule type="cellIs" dxfId="902" priority="2093" operator="equal">
      <formula>"MTL"</formula>
    </cfRule>
    <cfRule type="cellIs" dxfId="901" priority="2094" operator="equal">
      <formula>"OTT"</formula>
    </cfRule>
    <cfRule type="cellIs" dxfId="900" priority="2095" operator="equal">
      <formula>"NJD"</formula>
    </cfRule>
    <cfRule type="cellIs" dxfId="899" priority="2096" operator="equal">
      <formula>"MIN"</formula>
    </cfRule>
    <cfRule type="cellIs" dxfId="898" priority="2097" operator="equal">
      <formula>"STL"</formula>
    </cfRule>
    <cfRule type="cellIs" dxfId="897" priority="2110" operator="equal">
      <formula>"WSH"</formula>
    </cfRule>
    <cfRule type="cellIs" dxfId="896" priority="2099" operator="equal">
      <formula>"TOR"</formula>
    </cfRule>
    <cfRule type="cellIs" dxfId="895" priority="2100" operator="equal">
      <formula>"CAR"</formula>
    </cfRule>
    <cfRule type="cellIs" dxfId="894" priority="2101" operator="equal">
      <formula>"NYI"</formula>
    </cfRule>
    <cfRule type="cellIs" dxfId="893" priority="2111" operator="equal">
      <formula>"NYR"</formula>
    </cfRule>
    <cfRule type="cellIs" dxfId="892" priority="2112" operator="equal">
      <formula>"TBL"</formula>
    </cfRule>
    <cfRule type="cellIs" dxfId="891" priority="2113" operator="equal">
      <formula>"BOS"</formula>
    </cfRule>
    <cfRule type="cellIs" dxfId="890" priority="2104" operator="equal">
      <formula>"DAL"</formula>
    </cfRule>
    <cfRule type="cellIs" dxfId="889" priority="2103" operator="equal">
      <formula>"EDM"</formula>
    </cfRule>
    <cfRule type="cellIs" dxfId="888" priority="2098" operator="equal">
      <formula>"LAK"</formula>
    </cfRule>
    <cfRule type="cellIs" dxfId="887" priority="2105" operator="equal">
      <formula>"NSH"</formula>
    </cfRule>
    <cfRule type="cellIs" dxfId="886" priority="2106" operator="equal">
      <formula>"VAN"</formula>
    </cfRule>
    <cfRule type="cellIs" dxfId="885" priority="2107" operator="equal">
      <formula>"COL"</formula>
    </cfRule>
    <cfRule type="cellIs" dxfId="884" priority="2108" operator="equal">
      <formula>"WPG"</formula>
    </cfRule>
  </conditionalFormatting>
  <conditionalFormatting sqref="H68">
    <cfRule type="cellIs" dxfId="883" priority="1986" operator="equal">
      <formula>"TBL"</formula>
    </cfRule>
    <cfRule type="cellIs" dxfId="882" priority="1968" operator="equal">
      <formula>"OTT"</formula>
    </cfRule>
    <cfRule type="cellIs" dxfId="881" priority="1967" operator="equal">
      <formula>"MTL"</formula>
    </cfRule>
    <cfRule type="cellIs" dxfId="880" priority="1969" operator="equal">
      <formula>"NJD"</formula>
    </cfRule>
    <cfRule type="cellIs" dxfId="879" priority="1985" operator="equal">
      <formula>"NYR"</formula>
    </cfRule>
    <cfRule type="cellIs" dxfId="878" priority="1987" operator="equal">
      <formula>"BOS"</formula>
    </cfRule>
    <cfRule type="cellIs" dxfId="877" priority="1970" operator="equal">
      <formula>"MIN"</formula>
    </cfRule>
    <cfRule type="cellIs" dxfId="876" priority="1971" operator="equal">
      <formula>"STL"</formula>
    </cfRule>
    <cfRule type="cellIs" dxfId="875" priority="1980" operator="equal">
      <formula>"VAN"</formula>
    </cfRule>
    <cfRule type="cellIs" dxfId="874" priority="1972" operator="equal">
      <formula>"LAK"</formula>
    </cfRule>
    <cfRule type="cellIs" dxfId="873" priority="1973" operator="equal">
      <formula>"TOR"</formula>
    </cfRule>
    <cfRule type="cellIs" dxfId="872" priority="1974" operator="equal">
      <formula>"CAR"</formula>
    </cfRule>
    <cfRule type="cellIs" dxfId="871" priority="1975" operator="equal">
      <formula>"NYI"</formula>
    </cfRule>
    <cfRule type="cellIs" dxfId="870" priority="1976" operator="equal">
      <formula>"FLA"</formula>
    </cfRule>
    <cfRule type="cellIs" dxfId="869" priority="1977" operator="equal">
      <formula>"EDM"</formula>
    </cfRule>
    <cfRule type="cellIs" dxfId="868" priority="1978" operator="equal">
      <formula>"DAL"</formula>
    </cfRule>
    <cfRule type="cellIs" dxfId="867" priority="1979" operator="equal">
      <formula>"NSH"</formula>
    </cfRule>
    <cfRule type="cellIs" dxfId="866" priority="1981" operator="equal">
      <formula>"COL"</formula>
    </cfRule>
    <cfRule type="cellIs" dxfId="865" priority="1982" operator="equal">
      <formula>"WPG"</formula>
    </cfRule>
    <cfRule type="cellIs" dxfId="864" priority="1983" operator="equal">
      <formula>"VGK"</formula>
    </cfRule>
    <cfRule type="cellIs" dxfId="863" priority="1984" operator="equal">
      <formula>"WSH"</formula>
    </cfRule>
  </conditionalFormatting>
  <conditionalFormatting sqref="H70">
    <cfRule type="cellIs" dxfId="862" priority="1805" operator="equal">
      <formula>"TOR"</formula>
    </cfRule>
    <cfRule type="cellIs" dxfId="861" priority="1815" operator="equal">
      <formula>"VGK"</formula>
    </cfRule>
    <cfRule type="cellIs" dxfId="860" priority="1806" operator="equal">
      <formula>"CAR"</formula>
    </cfRule>
    <cfRule type="cellIs" dxfId="859" priority="1803" operator="equal">
      <formula>"STL"</formula>
    </cfRule>
    <cfRule type="cellIs" dxfId="858" priority="1801" operator="equal">
      <formula>"NJD"</formula>
    </cfRule>
    <cfRule type="cellIs" dxfId="857" priority="1800" operator="equal">
      <formula>"OTT"</formula>
    </cfRule>
    <cfRule type="cellIs" dxfId="856" priority="1802" operator="equal">
      <formula>"MIN"</formula>
    </cfRule>
    <cfRule type="cellIs" dxfId="855" priority="1819" operator="equal">
      <formula>"BOS"</formula>
    </cfRule>
    <cfRule type="cellIs" dxfId="854" priority="1818" operator="equal">
      <formula>"TBL"</formula>
    </cfRule>
    <cfRule type="cellIs" dxfId="853" priority="1799" operator="equal">
      <formula>"MTL"</formula>
    </cfRule>
    <cfRule type="cellIs" dxfId="852" priority="1817" operator="equal">
      <formula>"NYR"</formula>
    </cfRule>
    <cfRule type="cellIs" dxfId="851" priority="1816" operator="equal">
      <formula>"WSH"</formula>
    </cfRule>
    <cfRule type="cellIs" dxfId="850" priority="1814" operator="equal">
      <formula>"WPG"</formula>
    </cfRule>
    <cfRule type="cellIs" dxfId="849" priority="1813" operator="equal">
      <formula>"COL"</formula>
    </cfRule>
    <cfRule type="cellIs" dxfId="848" priority="1812" operator="equal">
      <formula>"VAN"</formula>
    </cfRule>
    <cfRule type="cellIs" dxfId="847" priority="1811" operator="equal">
      <formula>"NSH"</formula>
    </cfRule>
    <cfRule type="cellIs" dxfId="846" priority="1810" operator="equal">
      <formula>"DAL"</formula>
    </cfRule>
    <cfRule type="cellIs" dxfId="845" priority="1809" operator="equal">
      <formula>"EDM"</formula>
    </cfRule>
    <cfRule type="cellIs" dxfId="844" priority="1808" operator="equal">
      <formula>"FLA"</formula>
    </cfRule>
    <cfRule type="cellIs" dxfId="843" priority="1807" operator="equal">
      <formula>"NYI"</formula>
    </cfRule>
    <cfRule type="cellIs" dxfId="842" priority="1804" operator="equal">
      <formula>"LAK"</formula>
    </cfRule>
  </conditionalFormatting>
  <conditionalFormatting sqref="H72:H79">
    <cfRule type="cellIs" dxfId="841" priority="325" operator="equal">
      <formula>"FLA"</formula>
    </cfRule>
    <cfRule type="cellIs" dxfId="840" priority="326" operator="equal">
      <formula>"EDM"</formula>
    </cfRule>
    <cfRule type="cellIs" dxfId="839" priority="327" operator="equal">
      <formula>"DAL"</formula>
    </cfRule>
    <cfRule type="cellIs" dxfId="838" priority="328" operator="equal">
      <formula>"NSH"</formula>
    </cfRule>
    <cfRule type="cellIs" dxfId="837" priority="330" operator="equal">
      <formula>"COL"</formula>
    </cfRule>
    <cfRule type="cellIs" dxfId="836" priority="331" operator="equal">
      <formula>"WPG"</formula>
    </cfRule>
    <cfRule type="cellIs" dxfId="835" priority="332" operator="equal">
      <formula>"VGK"</formula>
    </cfRule>
    <cfRule type="cellIs" dxfId="834" priority="333" operator="equal">
      <formula>"WSH"</formula>
    </cfRule>
    <cfRule type="cellIs" dxfId="833" priority="334" operator="equal">
      <formula>"NYR"</formula>
    </cfRule>
    <cfRule type="cellIs" dxfId="832" priority="335" operator="equal">
      <formula>"TBL"</formula>
    </cfRule>
    <cfRule type="cellIs" dxfId="831" priority="336" operator="equal">
      <formula>"BOS"</formula>
    </cfRule>
    <cfRule type="cellIs" dxfId="830" priority="329" operator="equal">
      <formula>"VAN"</formula>
    </cfRule>
    <cfRule type="cellIs" dxfId="829" priority="316" operator="equal">
      <formula>"MTL"</formula>
    </cfRule>
    <cfRule type="cellIs" dxfId="828" priority="317" operator="equal">
      <formula>"OTT"</formula>
    </cfRule>
    <cfRule type="cellIs" dxfId="827" priority="318" operator="equal">
      <formula>"NJD"</formula>
    </cfRule>
    <cfRule type="cellIs" dxfId="826" priority="319" operator="equal">
      <formula>"MIN"</formula>
    </cfRule>
    <cfRule type="cellIs" dxfId="825" priority="320" operator="equal">
      <formula>"STL"</formula>
    </cfRule>
    <cfRule type="cellIs" dxfId="824" priority="321" operator="equal">
      <formula>"LAK"</formula>
    </cfRule>
    <cfRule type="cellIs" dxfId="823" priority="322" operator="equal">
      <formula>"TOR"</formula>
    </cfRule>
    <cfRule type="cellIs" dxfId="822" priority="323" operator="equal">
      <formula>"CAR"</formula>
    </cfRule>
    <cfRule type="cellIs" dxfId="821" priority="324" operator="equal">
      <formula>"NYI"</formula>
    </cfRule>
  </conditionalFormatting>
  <conditionalFormatting sqref="H46:I46">
    <cfRule type="cellIs" dxfId="820" priority="4048" operator="equal">
      <formula>"MTL"</formula>
    </cfRule>
    <cfRule type="cellIs" dxfId="819" priority="4061" operator="equal">
      <formula>"VAN"</formula>
    </cfRule>
    <cfRule type="cellIs" dxfId="818" priority="4049" operator="equal">
      <formula>"OTT"</formula>
    </cfRule>
    <cfRule type="cellIs" dxfId="817" priority="4051" operator="equal">
      <formula>"MIN"</formula>
    </cfRule>
    <cfRule type="cellIs" dxfId="816" priority="4052" operator="equal">
      <formula>"STL"</formula>
    </cfRule>
    <cfRule type="cellIs" dxfId="815" priority="4053" operator="equal">
      <formula>"LAK"</formula>
    </cfRule>
    <cfRule type="cellIs" dxfId="814" priority="4054" operator="equal">
      <formula>"TOR"</formula>
    </cfRule>
    <cfRule type="cellIs" dxfId="813" priority="4055" operator="equal">
      <formula>"CAR"</formula>
    </cfRule>
    <cfRule type="cellIs" dxfId="812" priority="4056" operator="equal">
      <formula>"NYI"</formula>
    </cfRule>
    <cfRule type="cellIs" dxfId="811" priority="4057" operator="equal">
      <formula>"FLA"</formula>
    </cfRule>
    <cfRule type="cellIs" dxfId="810" priority="4050" operator="equal">
      <formula>"NJD"</formula>
    </cfRule>
    <cfRule type="cellIs" dxfId="809" priority="4058" operator="equal">
      <formula>"EDM"</formula>
    </cfRule>
    <cfRule type="cellIs" dxfId="808" priority="4060" operator="equal">
      <formula>"NSH"</formula>
    </cfRule>
    <cfRule type="cellIs" dxfId="807" priority="4059" operator="equal">
      <formula>"DAL"</formula>
    </cfRule>
    <cfRule type="cellIs" dxfId="806" priority="4068" operator="equal">
      <formula>"BOS"</formula>
    </cfRule>
    <cfRule type="cellIs" dxfId="805" priority="4067" operator="equal">
      <formula>"TBL"</formula>
    </cfRule>
    <cfRule type="cellIs" dxfId="804" priority="4066" operator="equal">
      <formula>"NYR"</formula>
    </cfRule>
    <cfRule type="cellIs" dxfId="803" priority="4065" operator="equal">
      <formula>"WSH"</formula>
    </cfRule>
    <cfRule type="cellIs" dxfId="802" priority="4064" operator="equal">
      <formula>"VGK"</formula>
    </cfRule>
    <cfRule type="cellIs" dxfId="801" priority="4063" operator="equal">
      <formula>"WPG"</formula>
    </cfRule>
    <cfRule type="cellIs" dxfId="800" priority="4062" operator="equal">
      <formula>"COL"</formula>
    </cfRule>
  </conditionalFormatting>
  <conditionalFormatting sqref="H66:I67">
    <cfRule type="cellIs" dxfId="799" priority="2054" operator="equal">
      <formula>"MIN"</formula>
    </cfRule>
    <cfRule type="cellIs" dxfId="798" priority="2055" operator="equal">
      <formula>"STL"</formula>
    </cfRule>
    <cfRule type="cellIs" dxfId="797" priority="2056" operator="equal">
      <formula>"LAK"</formula>
    </cfRule>
    <cfRule type="cellIs" dxfId="796" priority="2063" operator="equal">
      <formula>"NSH"</formula>
    </cfRule>
    <cfRule type="cellIs" dxfId="795" priority="2057" operator="equal">
      <formula>"TOR"</formula>
    </cfRule>
    <cfRule type="cellIs" dxfId="794" priority="2058" operator="equal">
      <formula>"CAR"</formula>
    </cfRule>
    <cfRule type="cellIs" dxfId="793" priority="2059" operator="equal">
      <formula>"NYI"</formula>
    </cfRule>
    <cfRule type="cellIs" dxfId="792" priority="2060" operator="equal">
      <formula>"FLA"</formula>
    </cfRule>
    <cfRule type="cellIs" dxfId="791" priority="2061" operator="equal">
      <formula>"EDM"</formula>
    </cfRule>
    <cfRule type="cellIs" dxfId="790" priority="2062" operator="equal">
      <formula>"DAL"</formula>
    </cfRule>
    <cfRule type="cellIs" dxfId="789" priority="2064" operator="equal">
      <formula>"VAN"</formula>
    </cfRule>
    <cfRule type="cellIs" dxfId="788" priority="2065" operator="equal">
      <formula>"COL"</formula>
    </cfRule>
    <cfRule type="cellIs" dxfId="787" priority="2066" operator="equal">
      <formula>"WPG"</formula>
    </cfRule>
    <cfRule type="cellIs" dxfId="786" priority="2067" operator="equal">
      <formula>"VGK"</formula>
    </cfRule>
    <cfRule type="cellIs" dxfId="785" priority="2068" operator="equal">
      <formula>"WSH"</formula>
    </cfRule>
    <cfRule type="cellIs" dxfId="784" priority="2069" operator="equal">
      <formula>"NYR"</formula>
    </cfRule>
    <cfRule type="cellIs" dxfId="783" priority="2070" operator="equal">
      <formula>"TBL"</formula>
    </cfRule>
    <cfRule type="cellIs" dxfId="782" priority="2071" operator="equal">
      <formula>"BOS"</formula>
    </cfRule>
    <cfRule type="cellIs" dxfId="781" priority="2053" operator="equal">
      <formula>"NJD"</formula>
    </cfRule>
    <cfRule type="cellIs" dxfId="780" priority="2052" operator="equal">
      <formula>"OTT"</formula>
    </cfRule>
    <cfRule type="cellIs" dxfId="779" priority="2051" operator="equal">
      <formula>"MTL"</formula>
    </cfRule>
  </conditionalFormatting>
  <conditionalFormatting sqref="I51">
    <cfRule type="cellIs" dxfId="778" priority="3960" operator="equal">
      <formula>"WSH"</formula>
    </cfRule>
    <cfRule type="cellIs" dxfId="777" priority="3946" operator="equal">
      <formula>"MIN"</formula>
    </cfRule>
    <cfRule type="cellIs" dxfId="776" priority="3947" operator="equal">
      <formula>"STL"</formula>
    </cfRule>
    <cfRule type="cellIs" dxfId="775" priority="3948" operator="equal">
      <formula>"LAK"</formula>
    </cfRule>
    <cfRule type="cellIs" dxfId="774" priority="3949" operator="equal">
      <formula>"TOR"</formula>
    </cfRule>
    <cfRule type="cellIs" dxfId="773" priority="3950" operator="equal">
      <formula>"CAR"</formula>
    </cfRule>
    <cfRule type="cellIs" dxfId="772" priority="3951" operator="equal">
      <formula>"NYI"</formula>
    </cfRule>
    <cfRule type="cellIs" dxfId="771" priority="3952" operator="equal">
      <formula>"FLA"</formula>
    </cfRule>
    <cfRule type="cellIs" dxfId="770" priority="3953" operator="equal">
      <formula>"EDM"</formula>
    </cfRule>
    <cfRule type="cellIs" dxfId="769" priority="3954" operator="equal">
      <formula>"DAL"</formula>
    </cfRule>
    <cfRule type="cellIs" dxfId="768" priority="3955" operator="equal">
      <formula>"NSH"</formula>
    </cfRule>
    <cfRule type="cellIs" dxfId="767" priority="3956" operator="equal">
      <formula>"VAN"</formula>
    </cfRule>
    <cfRule type="cellIs" dxfId="766" priority="3957" operator="equal">
      <formula>"COL"</formula>
    </cfRule>
    <cfRule type="cellIs" dxfId="765" priority="3958" operator="equal">
      <formula>"WPG"</formula>
    </cfRule>
    <cfRule type="cellIs" dxfId="764" priority="3943" operator="equal">
      <formula>"MTL"</formula>
    </cfRule>
    <cfRule type="cellIs" dxfId="763" priority="3944" operator="equal">
      <formula>"OTT"</formula>
    </cfRule>
    <cfRule type="cellIs" dxfId="762" priority="3945" operator="equal">
      <formula>"NJD"</formula>
    </cfRule>
    <cfRule type="cellIs" dxfId="761" priority="3959" operator="equal">
      <formula>"VGK"</formula>
    </cfRule>
    <cfRule type="cellIs" dxfId="760" priority="3961" operator="equal">
      <formula>"NYR"</formula>
    </cfRule>
    <cfRule type="cellIs" dxfId="759" priority="3962" operator="equal">
      <formula>"TBL"</formula>
    </cfRule>
    <cfRule type="cellIs" dxfId="758" priority="3963" operator="equal">
      <formula>"BOS"</formula>
    </cfRule>
  </conditionalFormatting>
  <conditionalFormatting sqref="I53">
    <cfRule type="cellIs" dxfId="757" priority="3704" operator="equal">
      <formula>"WPG"</formula>
    </cfRule>
    <cfRule type="cellIs" dxfId="756" priority="3694" operator="equal">
      <formula>"LAK"</formula>
    </cfRule>
    <cfRule type="cellIs" dxfId="755" priority="3692" operator="equal">
      <formula>"MIN"</formula>
    </cfRule>
    <cfRule type="cellIs" dxfId="754" priority="3691" operator="equal">
      <formula>"NJD"</formula>
    </cfRule>
    <cfRule type="cellIs" dxfId="753" priority="3690" operator="equal">
      <formula>"OTT"</formula>
    </cfRule>
    <cfRule type="cellIs" dxfId="752" priority="3705" operator="equal">
      <formula>"VGK"</formula>
    </cfRule>
    <cfRule type="cellIs" dxfId="751" priority="3706" operator="equal">
      <formula>"WSH"</formula>
    </cfRule>
    <cfRule type="cellIs" dxfId="750" priority="3707" operator="equal">
      <formula>"NYR"</formula>
    </cfRule>
    <cfRule type="cellIs" dxfId="749" priority="3708" operator="equal">
      <formula>"TBL"</formula>
    </cfRule>
    <cfRule type="cellIs" dxfId="748" priority="3693" operator="equal">
      <formula>"STL"</formula>
    </cfRule>
    <cfRule type="cellIs" dxfId="747" priority="3709" operator="equal">
      <formula>"BOS"</formula>
    </cfRule>
    <cfRule type="cellIs" dxfId="746" priority="3695" operator="equal">
      <formula>"TOR"</formula>
    </cfRule>
    <cfRule type="cellIs" dxfId="745" priority="3696" operator="equal">
      <formula>"CAR"</formula>
    </cfRule>
    <cfRule type="cellIs" dxfId="744" priority="3698" operator="equal">
      <formula>"FLA"</formula>
    </cfRule>
    <cfRule type="cellIs" dxfId="743" priority="3699" operator="equal">
      <formula>"EDM"</formula>
    </cfRule>
    <cfRule type="cellIs" dxfId="742" priority="3700" operator="equal">
      <formula>"DAL"</formula>
    </cfRule>
    <cfRule type="cellIs" dxfId="741" priority="3701" operator="equal">
      <formula>"NSH"</formula>
    </cfRule>
    <cfRule type="cellIs" dxfId="740" priority="3689" operator="equal">
      <formula>"MTL"</formula>
    </cfRule>
    <cfRule type="cellIs" dxfId="739" priority="3697" operator="equal">
      <formula>"NYI"</formula>
    </cfRule>
    <cfRule type="cellIs" dxfId="738" priority="3702" operator="equal">
      <formula>"VAN"</formula>
    </cfRule>
    <cfRule type="cellIs" dxfId="737" priority="3703" operator="equal">
      <formula>"COL"</formula>
    </cfRule>
  </conditionalFormatting>
  <conditionalFormatting sqref="I55">
    <cfRule type="cellIs" dxfId="736" priority="3758" operator="equal">
      <formula>"STL"</formula>
    </cfRule>
    <cfRule type="cellIs" dxfId="735" priority="3754" operator="equal">
      <formula>"MTL"</formula>
    </cfRule>
    <cfRule type="cellIs" dxfId="734" priority="3755" operator="equal">
      <formula>"OTT"</formula>
    </cfRule>
    <cfRule type="cellIs" dxfId="733" priority="3756" operator="equal">
      <formula>"NJD"</formula>
    </cfRule>
    <cfRule type="cellIs" dxfId="732" priority="3757" operator="equal">
      <formula>"MIN"</formula>
    </cfRule>
    <cfRule type="cellIs" dxfId="731" priority="3759" operator="equal">
      <formula>"LAK"</formula>
    </cfRule>
    <cfRule type="cellIs" dxfId="730" priority="3760" operator="equal">
      <formula>"TOR"</formula>
    </cfRule>
    <cfRule type="cellIs" dxfId="729" priority="3761" operator="equal">
      <formula>"CAR"</formula>
    </cfRule>
    <cfRule type="cellIs" dxfId="728" priority="3762" operator="equal">
      <formula>"NYI"</formula>
    </cfRule>
    <cfRule type="cellIs" dxfId="727" priority="3763" operator="equal">
      <formula>"FLA"</formula>
    </cfRule>
    <cfRule type="cellIs" dxfId="726" priority="3764" operator="equal">
      <formula>"EDM"</formula>
    </cfRule>
    <cfRule type="cellIs" dxfId="725" priority="3765" operator="equal">
      <formula>"DAL"</formula>
    </cfRule>
    <cfRule type="cellIs" dxfId="724" priority="3766" operator="equal">
      <formula>"NSH"</formula>
    </cfRule>
    <cfRule type="cellIs" dxfId="723" priority="3767" operator="equal">
      <formula>"VAN"</formula>
    </cfRule>
    <cfRule type="cellIs" dxfId="722" priority="3768" operator="equal">
      <formula>"COL"</formula>
    </cfRule>
    <cfRule type="cellIs" dxfId="721" priority="3769" operator="equal">
      <formula>"WPG"</formula>
    </cfRule>
    <cfRule type="cellIs" dxfId="720" priority="3770" operator="equal">
      <formula>"VGK"</formula>
    </cfRule>
    <cfRule type="cellIs" dxfId="719" priority="3771" operator="equal">
      <formula>"WSH"</formula>
    </cfRule>
    <cfRule type="cellIs" dxfId="718" priority="3772" operator="equal">
      <formula>"NYR"</formula>
    </cfRule>
    <cfRule type="cellIs" dxfId="717" priority="3773" operator="equal">
      <formula>"TBL"</formula>
    </cfRule>
    <cfRule type="cellIs" dxfId="716" priority="3774" operator="equal">
      <formula>"BOS"</formula>
    </cfRule>
  </conditionalFormatting>
  <conditionalFormatting sqref="I57">
    <cfRule type="cellIs" dxfId="715" priority="3522" operator="equal">
      <formula>"OTT"</formula>
    </cfRule>
    <cfRule type="cellIs" dxfId="714" priority="3536" operator="equal">
      <formula>"WPG"</formula>
    </cfRule>
    <cfRule type="cellIs" dxfId="713" priority="3537" operator="equal">
      <formula>"VGK"</formula>
    </cfRule>
    <cfRule type="cellIs" dxfId="712" priority="3538" operator="equal">
      <formula>"WSH"</formula>
    </cfRule>
    <cfRule type="cellIs" dxfId="711" priority="3539" operator="equal">
      <formula>"NYR"</formula>
    </cfRule>
    <cfRule type="cellIs" dxfId="710" priority="3540" operator="equal">
      <formula>"TBL"</formula>
    </cfRule>
    <cfRule type="cellIs" dxfId="709" priority="3521" operator="equal">
      <formula>"MTL"</formula>
    </cfRule>
    <cfRule type="cellIs" dxfId="708" priority="3529" operator="equal">
      <formula>"NYI"</formula>
    </cfRule>
    <cfRule type="cellIs" dxfId="707" priority="3523" operator="equal">
      <formula>"NJD"</formula>
    </cfRule>
    <cfRule type="cellIs" dxfId="706" priority="3524" operator="equal">
      <formula>"MIN"</formula>
    </cfRule>
    <cfRule type="cellIs" dxfId="705" priority="3525" operator="equal">
      <formula>"STL"</formula>
    </cfRule>
    <cfRule type="cellIs" dxfId="704" priority="3526" operator="equal">
      <formula>"LAK"</formula>
    </cfRule>
    <cfRule type="cellIs" dxfId="703" priority="3527" operator="equal">
      <formula>"TOR"</formula>
    </cfRule>
    <cfRule type="cellIs" dxfId="702" priority="3541" operator="equal">
      <formula>"BOS"</formula>
    </cfRule>
    <cfRule type="cellIs" dxfId="701" priority="3528" operator="equal">
      <formula>"CAR"</formula>
    </cfRule>
    <cfRule type="cellIs" dxfId="700" priority="3530" operator="equal">
      <formula>"FLA"</formula>
    </cfRule>
    <cfRule type="cellIs" dxfId="699" priority="3531" operator="equal">
      <formula>"EDM"</formula>
    </cfRule>
    <cfRule type="cellIs" dxfId="698" priority="3532" operator="equal">
      <formula>"DAL"</formula>
    </cfRule>
    <cfRule type="cellIs" dxfId="697" priority="3533" operator="equal">
      <formula>"NSH"</formula>
    </cfRule>
    <cfRule type="cellIs" dxfId="696" priority="3534" operator="equal">
      <formula>"VAN"</formula>
    </cfRule>
    <cfRule type="cellIs" dxfId="695" priority="3535" operator="equal">
      <formula>"COL"</formula>
    </cfRule>
  </conditionalFormatting>
  <conditionalFormatting sqref="I59:I60">
    <cfRule type="cellIs" dxfId="694" priority="3102" operator="equal">
      <formula>"OTT"</formula>
    </cfRule>
    <cfRule type="cellIs" dxfId="693" priority="3103" operator="equal">
      <formula>"NJD"</formula>
    </cfRule>
    <cfRule type="cellIs" dxfId="692" priority="3104" operator="equal">
      <formula>"MIN"</formula>
    </cfRule>
    <cfRule type="cellIs" dxfId="691" priority="3105" operator="equal">
      <formula>"STL"</formula>
    </cfRule>
    <cfRule type="cellIs" dxfId="690" priority="3106" operator="equal">
      <formula>"LAK"</formula>
    </cfRule>
    <cfRule type="cellIs" dxfId="689" priority="3114" operator="equal">
      <formula>"VAN"</formula>
    </cfRule>
    <cfRule type="cellIs" dxfId="688" priority="3107" operator="equal">
      <formula>"TOR"</formula>
    </cfRule>
    <cfRule type="cellIs" dxfId="687" priority="3108" operator="equal">
      <formula>"CAR"</formula>
    </cfRule>
    <cfRule type="cellIs" dxfId="686" priority="3109" operator="equal">
      <formula>"NYI"</formula>
    </cfRule>
    <cfRule type="cellIs" dxfId="685" priority="3110" operator="equal">
      <formula>"FLA"</formula>
    </cfRule>
    <cfRule type="cellIs" dxfId="684" priority="3111" operator="equal">
      <formula>"EDM"</formula>
    </cfRule>
    <cfRule type="cellIs" dxfId="683" priority="3112" operator="equal">
      <formula>"DAL"</formula>
    </cfRule>
    <cfRule type="cellIs" dxfId="682" priority="3117" operator="equal">
      <formula>"VGK"</formula>
    </cfRule>
    <cfRule type="cellIs" dxfId="681" priority="3120" operator="equal">
      <formula>"TBL"</formula>
    </cfRule>
    <cfRule type="cellIs" dxfId="680" priority="3121" operator="equal">
      <formula>"BOS"</formula>
    </cfRule>
    <cfRule type="cellIs" dxfId="679" priority="3116" operator="equal">
      <formula>"WPG"</formula>
    </cfRule>
    <cfRule type="cellIs" dxfId="678" priority="3119" operator="equal">
      <formula>"NYR"</formula>
    </cfRule>
    <cfRule type="cellIs" dxfId="677" priority="3118" operator="equal">
      <formula>"WSH"</formula>
    </cfRule>
    <cfRule type="cellIs" dxfId="676" priority="3101" operator="equal">
      <formula>"MTL"</formula>
    </cfRule>
    <cfRule type="cellIs" dxfId="675" priority="3113" operator="equal">
      <formula>"NSH"</formula>
    </cfRule>
    <cfRule type="cellIs" dxfId="674" priority="3115" operator="equal">
      <formula>"COL"</formula>
    </cfRule>
  </conditionalFormatting>
  <conditionalFormatting sqref="I63:I64">
    <cfRule type="cellIs" dxfId="673" priority="2287" operator="equal">
      <formula>"LAK"</formula>
    </cfRule>
    <cfRule type="cellIs" dxfId="672" priority="2288" operator="equal">
      <formula>"TOR"</formula>
    </cfRule>
    <cfRule type="cellIs" dxfId="671" priority="2290" operator="equal">
      <formula>"NYI"</formula>
    </cfRule>
    <cfRule type="cellIs" dxfId="670" priority="2291" operator="equal">
      <formula>"FLA"</formula>
    </cfRule>
    <cfRule type="cellIs" dxfId="669" priority="2292" operator="equal">
      <formula>"EDM"</formula>
    </cfRule>
    <cfRule type="cellIs" dxfId="668" priority="2293" operator="equal">
      <formula>"DAL"</formula>
    </cfRule>
    <cfRule type="cellIs" dxfId="667" priority="2294" operator="equal">
      <formula>"NSH"</formula>
    </cfRule>
    <cfRule type="cellIs" dxfId="666" priority="2296" operator="equal">
      <formula>"COL"</formula>
    </cfRule>
    <cfRule type="cellIs" dxfId="665" priority="2295" operator="equal">
      <formula>"VAN"</formula>
    </cfRule>
    <cfRule type="cellIs" dxfId="664" priority="2283" operator="equal">
      <formula>"OTT"</formula>
    </cfRule>
    <cfRule type="cellIs" dxfId="663" priority="2284" operator="equal">
      <formula>"NJD"</formula>
    </cfRule>
    <cfRule type="cellIs" dxfId="662" priority="2297" operator="equal">
      <formula>"WPG"</formula>
    </cfRule>
    <cfRule type="cellIs" dxfId="661" priority="2298" operator="equal">
      <formula>"VGK"</formula>
    </cfRule>
    <cfRule type="cellIs" dxfId="660" priority="2299" operator="equal">
      <formula>"WSH"</formula>
    </cfRule>
    <cfRule type="cellIs" dxfId="659" priority="2300" operator="equal">
      <formula>"NYR"</formula>
    </cfRule>
    <cfRule type="cellIs" dxfId="658" priority="2301" operator="equal">
      <formula>"TBL"</formula>
    </cfRule>
    <cfRule type="cellIs" dxfId="657" priority="2285" operator="equal">
      <formula>"MIN"</formula>
    </cfRule>
    <cfRule type="cellIs" dxfId="656" priority="2286" operator="equal">
      <formula>"STL"</formula>
    </cfRule>
    <cfRule type="cellIs" dxfId="655" priority="2282" operator="equal">
      <formula>"MTL"</formula>
    </cfRule>
    <cfRule type="cellIs" dxfId="654" priority="2289" operator="equal">
      <formula>"CAR"</formula>
    </cfRule>
    <cfRule type="cellIs" dxfId="653" priority="2302" operator="equal">
      <formula>"BOS"</formula>
    </cfRule>
  </conditionalFormatting>
  <conditionalFormatting sqref="I66">
    <cfRule type="cellIs" dxfId="652" priority="2126" operator="equal">
      <formula>"NSH"</formula>
    </cfRule>
    <cfRule type="cellIs" dxfId="651" priority="2127" operator="equal">
      <formula>"VAN"</formula>
    </cfRule>
    <cfRule type="cellIs" dxfId="650" priority="2128" operator="equal">
      <formula>"COL"</formula>
    </cfRule>
    <cfRule type="cellIs" dxfId="649" priority="2129" operator="equal">
      <formula>"WPG"</formula>
    </cfRule>
    <cfRule type="cellIs" dxfId="648" priority="2130" operator="equal">
      <formula>"VGK"</formula>
    </cfRule>
    <cfRule type="cellIs" dxfId="647" priority="2131" operator="equal">
      <formula>"WSH"</formula>
    </cfRule>
    <cfRule type="cellIs" dxfId="646" priority="2132" operator="equal">
      <formula>"NYR"</formula>
    </cfRule>
    <cfRule type="cellIs" dxfId="645" priority="2133" operator="equal">
      <formula>"TBL"</formula>
    </cfRule>
    <cfRule type="cellIs" dxfId="644" priority="2134" operator="equal">
      <formula>"BOS"</formula>
    </cfRule>
    <cfRule type="cellIs" dxfId="643" priority="2125" operator="equal">
      <formula>"DAL"</formula>
    </cfRule>
    <cfRule type="cellIs" dxfId="642" priority="2114" operator="equal">
      <formula>"MTL"</formula>
    </cfRule>
    <cfRule type="cellIs" dxfId="641" priority="2115" operator="equal">
      <formula>"OTT"</formula>
    </cfRule>
    <cfRule type="cellIs" dxfId="640" priority="2116" operator="equal">
      <formula>"NJD"</formula>
    </cfRule>
    <cfRule type="cellIs" dxfId="639" priority="2117" operator="equal">
      <formula>"MIN"</formula>
    </cfRule>
    <cfRule type="cellIs" dxfId="638" priority="2118" operator="equal">
      <formula>"STL"</formula>
    </cfRule>
    <cfRule type="cellIs" dxfId="637" priority="2119" operator="equal">
      <formula>"LAK"</formula>
    </cfRule>
    <cfRule type="cellIs" dxfId="636" priority="2120" operator="equal">
      <formula>"TOR"</formula>
    </cfRule>
    <cfRule type="cellIs" dxfId="635" priority="2121" operator="equal">
      <formula>"CAR"</formula>
    </cfRule>
    <cfRule type="cellIs" dxfId="634" priority="2122" operator="equal">
      <formula>"NYI"</formula>
    </cfRule>
    <cfRule type="cellIs" dxfId="633" priority="2123" operator="equal">
      <formula>"FLA"</formula>
    </cfRule>
    <cfRule type="cellIs" dxfId="632" priority="2124" operator="equal">
      <formula>"EDM"</formula>
    </cfRule>
  </conditionalFormatting>
  <conditionalFormatting sqref="I68">
    <cfRule type="cellIs" dxfId="631" priority="1989" operator="equal">
      <formula>"OTT"</formula>
    </cfRule>
    <cfRule type="cellIs" dxfId="630" priority="2003" operator="equal">
      <formula>"WPG"</formula>
    </cfRule>
    <cfRule type="cellIs" dxfId="629" priority="2002" operator="equal">
      <formula>"COL"</formula>
    </cfRule>
    <cfRule type="cellIs" dxfId="628" priority="2001" operator="equal">
      <formula>"VAN"</formula>
    </cfRule>
    <cfRule type="cellIs" dxfId="627" priority="2000" operator="equal">
      <formula>"NSH"</formula>
    </cfRule>
    <cfRule type="cellIs" dxfId="626" priority="1997" operator="equal">
      <formula>"FLA"</formula>
    </cfRule>
    <cfRule type="cellIs" dxfId="625" priority="1999" operator="equal">
      <formula>"DAL"</formula>
    </cfRule>
    <cfRule type="cellIs" dxfId="624" priority="2006" operator="equal">
      <formula>"NYR"</formula>
    </cfRule>
    <cfRule type="cellIs" dxfId="623" priority="2007" operator="equal">
      <formula>"TBL"</formula>
    </cfRule>
    <cfRule type="cellIs" dxfId="622" priority="1990" operator="equal">
      <formula>"NJD"</formula>
    </cfRule>
    <cfRule type="cellIs" dxfId="621" priority="1998" operator="equal">
      <formula>"EDM"</formula>
    </cfRule>
    <cfRule type="cellIs" dxfId="620" priority="1988" operator="equal">
      <formula>"MTL"</formula>
    </cfRule>
    <cfRule type="cellIs" dxfId="619" priority="2005" operator="equal">
      <formula>"WSH"</formula>
    </cfRule>
    <cfRule type="cellIs" dxfId="618" priority="2008" operator="equal">
      <formula>"BOS"</formula>
    </cfRule>
    <cfRule type="cellIs" dxfId="617" priority="2004" operator="equal">
      <formula>"VGK"</formula>
    </cfRule>
    <cfRule type="cellIs" dxfId="616" priority="1996" operator="equal">
      <formula>"NYI"</formula>
    </cfRule>
    <cfRule type="cellIs" dxfId="615" priority="1995" operator="equal">
      <formula>"CAR"</formula>
    </cfRule>
    <cfRule type="cellIs" dxfId="614" priority="1994" operator="equal">
      <formula>"TOR"</formula>
    </cfRule>
    <cfRule type="cellIs" dxfId="613" priority="1993" operator="equal">
      <formula>"LAK"</formula>
    </cfRule>
    <cfRule type="cellIs" dxfId="612" priority="1992" operator="equal">
      <formula>"STL"</formula>
    </cfRule>
    <cfRule type="cellIs" dxfId="611" priority="1991" operator="equal">
      <formula>"MIN"</formula>
    </cfRule>
  </conditionalFormatting>
  <conditionalFormatting sqref="I70">
    <cfRule type="cellIs" dxfId="610" priority="1824" operator="equal">
      <formula>"STL"</formula>
    </cfRule>
    <cfRule type="cellIs" dxfId="609" priority="1833" operator="equal">
      <formula>"VAN"</formula>
    </cfRule>
    <cfRule type="cellIs" dxfId="608" priority="1838" operator="equal">
      <formula>"NYR"</formula>
    </cfRule>
    <cfRule type="cellIs" dxfId="607" priority="1834" operator="equal">
      <formula>"COL"</formula>
    </cfRule>
    <cfRule type="cellIs" dxfId="606" priority="1825" operator="equal">
      <formula>"LAK"</formula>
    </cfRule>
    <cfRule type="cellIs" dxfId="605" priority="1835" operator="equal">
      <formula>"WPG"</formula>
    </cfRule>
    <cfRule type="cellIs" dxfId="604" priority="1836" operator="equal">
      <formula>"VGK"</formula>
    </cfRule>
    <cfRule type="cellIs" dxfId="603" priority="1837" operator="equal">
      <formula>"WSH"</formula>
    </cfRule>
    <cfRule type="cellIs" dxfId="602" priority="1840" operator="equal">
      <formula>"BOS"</formula>
    </cfRule>
    <cfRule type="cellIs" dxfId="601" priority="1823" operator="equal">
      <formula>"MIN"</formula>
    </cfRule>
    <cfRule type="cellIs" dxfId="600" priority="1822" operator="equal">
      <formula>"NJD"</formula>
    </cfRule>
    <cfRule type="cellIs" dxfId="599" priority="1821" operator="equal">
      <formula>"OTT"</formula>
    </cfRule>
    <cfRule type="cellIs" dxfId="598" priority="1820" operator="equal">
      <formula>"MTL"</formula>
    </cfRule>
    <cfRule type="cellIs" dxfId="597" priority="1839" operator="equal">
      <formula>"TBL"</formula>
    </cfRule>
    <cfRule type="cellIs" dxfId="596" priority="1826" operator="equal">
      <formula>"TOR"</formula>
    </cfRule>
    <cfRule type="cellIs" dxfId="595" priority="1827" operator="equal">
      <formula>"CAR"</formula>
    </cfRule>
    <cfRule type="cellIs" dxfId="594" priority="1828" operator="equal">
      <formula>"NYI"</formula>
    </cfRule>
    <cfRule type="cellIs" dxfId="593" priority="1829" operator="equal">
      <formula>"FLA"</formula>
    </cfRule>
    <cfRule type="cellIs" dxfId="592" priority="1830" operator="equal">
      <formula>"EDM"</formula>
    </cfRule>
    <cfRule type="cellIs" dxfId="591" priority="1831" operator="equal">
      <formula>"DAL"</formula>
    </cfRule>
    <cfRule type="cellIs" dxfId="590" priority="1832" operator="equal">
      <formula>"NSH"</formula>
    </cfRule>
  </conditionalFormatting>
  <conditionalFormatting sqref="I73">
    <cfRule type="cellIs" dxfId="589" priority="1622" operator="equal">
      <formula>"NSH"</formula>
    </cfRule>
    <cfRule type="cellIs" dxfId="588" priority="1623" operator="equal">
      <formula>"VAN"</formula>
    </cfRule>
    <cfRule type="cellIs" dxfId="587" priority="1630" operator="equal">
      <formula>"BOS"</formula>
    </cfRule>
    <cfRule type="cellIs" dxfId="586" priority="1629" operator="equal">
      <formula>"TBL"</formula>
    </cfRule>
    <cfRule type="cellIs" dxfId="585" priority="1628" operator="equal">
      <formula>"NYR"</formula>
    </cfRule>
    <cfRule type="cellIs" dxfId="584" priority="1627" operator="equal">
      <formula>"WSH"</formula>
    </cfRule>
    <cfRule type="cellIs" dxfId="583" priority="1624" operator="equal">
      <formula>"COL"</formula>
    </cfRule>
    <cfRule type="cellIs" dxfId="582" priority="1610" operator="equal">
      <formula>"MTL"</formula>
    </cfRule>
    <cfRule type="cellIs" dxfId="581" priority="1611" operator="equal">
      <formula>"OTT"</formula>
    </cfRule>
    <cfRule type="cellIs" dxfId="580" priority="1626" operator="equal">
      <formula>"VGK"</formula>
    </cfRule>
    <cfRule type="cellIs" dxfId="579" priority="1625" operator="equal">
      <formula>"WPG"</formula>
    </cfRule>
    <cfRule type="cellIs" dxfId="578" priority="1612" operator="equal">
      <formula>"NJD"</formula>
    </cfRule>
    <cfRule type="cellIs" dxfId="577" priority="1613" operator="equal">
      <formula>"MIN"</formula>
    </cfRule>
    <cfRule type="cellIs" dxfId="576" priority="1614" operator="equal">
      <formula>"STL"</formula>
    </cfRule>
    <cfRule type="cellIs" dxfId="575" priority="1615" operator="equal">
      <formula>"LAK"</formula>
    </cfRule>
    <cfRule type="cellIs" dxfId="574" priority="1616" operator="equal">
      <formula>"TOR"</formula>
    </cfRule>
    <cfRule type="cellIs" dxfId="573" priority="1617" operator="equal">
      <formula>"CAR"</formula>
    </cfRule>
    <cfRule type="cellIs" dxfId="572" priority="1618" operator="equal">
      <formula>"NYI"</formula>
    </cfRule>
    <cfRule type="cellIs" dxfId="571" priority="1619" operator="equal">
      <formula>"FLA"</formula>
    </cfRule>
    <cfRule type="cellIs" dxfId="570" priority="1620" operator="equal">
      <formula>"EDM"</formula>
    </cfRule>
    <cfRule type="cellIs" dxfId="569" priority="1621" operator="equal">
      <formula>"DAL"</formula>
    </cfRule>
  </conditionalFormatting>
  <conditionalFormatting sqref="I75">
    <cfRule type="cellIs" dxfId="568" priority="1372" operator="equal">
      <formula>"WSH"</formula>
    </cfRule>
    <cfRule type="cellIs" dxfId="567" priority="1367" operator="equal">
      <formula>"NSH"</formula>
    </cfRule>
    <cfRule type="cellIs" dxfId="566" priority="1366" operator="equal">
      <formula>"DAL"</formula>
    </cfRule>
    <cfRule type="cellIs" dxfId="565" priority="1365" operator="equal">
      <formula>"EDM"</formula>
    </cfRule>
    <cfRule type="cellIs" dxfId="564" priority="1364" operator="equal">
      <formula>"FLA"</formula>
    </cfRule>
    <cfRule type="cellIs" dxfId="563" priority="1361" operator="equal">
      <formula>"TOR"</formula>
    </cfRule>
    <cfRule type="cellIs" dxfId="562" priority="1358" operator="equal">
      <formula>"MIN"</formula>
    </cfRule>
    <cfRule type="cellIs" dxfId="561" priority="1375" operator="equal">
      <formula>"BOS"</formula>
    </cfRule>
    <cfRule type="cellIs" dxfId="560" priority="1374" operator="equal">
      <formula>"TBL"</formula>
    </cfRule>
    <cfRule type="cellIs" dxfId="559" priority="1373" operator="equal">
      <formula>"NYR"</formula>
    </cfRule>
    <cfRule type="cellIs" dxfId="558" priority="1363" operator="equal">
      <formula>"NYI"</formula>
    </cfRule>
    <cfRule type="cellIs" dxfId="557" priority="1371" operator="equal">
      <formula>"VGK"</formula>
    </cfRule>
    <cfRule type="cellIs" dxfId="556" priority="1370" operator="equal">
      <formula>"WPG"</formula>
    </cfRule>
    <cfRule type="cellIs" dxfId="555" priority="1369" operator="equal">
      <formula>"COL"</formula>
    </cfRule>
    <cfRule type="cellIs" dxfId="554" priority="1362" operator="equal">
      <formula>"CAR"</formula>
    </cfRule>
    <cfRule type="cellIs" dxfId="553" priority="1360" operator="equal">
      <formula>"LAK"</formula>
    </cfRule>
    <cfRule type="cellIs" dxfId="552" priority="1359" operator="equal">
      <formula>"STL"</formula>
    </cfRule>
    <cfRule type="cellIs" dxfId="551" priority="1357" operator="equal">
      <formula>"NJD"</formula>
    </cfRule>
    <cfRule type="cellIs" dxfId="550" priority="1356" operator="equal">
      <formula>"OTT"</formula>
    </cfRule>
    <cfRule type="cellIs" dxfId="549" priority="1355" operator="equal">
      <formula>"MTL"</formula>
    </cfRule>
    <cfRule type="cellIs" dxfId="548" priority="1368" operator="equal">
      <formula>"VAN"</formula>
    </cfRule>
  </conditionalFormatting>
  <conditionalFormatting sqref="I77">
    <cfRule type="cellIs" dxfId="547" priority="896" operator="equal">
      <formula>"CAR"</formula>
    </cfRule>
    <cfRule type="cellIs" dxfId="546" priority="895" operator="equal">
      <formula>"TOR"</formula>
    </cfRule>
    <cfRule type="cellIs" dxfId="545" priority="894" operator="equal">
      <formula>"LAK"</formula>
    </cfRule>
    <cfRule type="cellIs" dxfId="544" priority="893" operator="equal">
      <formula>"STL"</formula>
    </cfRule>
    <cfRule type="cellIs" dxfId="543" priority="892" operator="equal">
      <formula>"MIN"</formula>
    </cfRule>
    <cfRule type="cellIs" dxfId="542" priority="891" operator="equal">
      <formula>"NJD"</formula>
    </cfRule>
    <cfRule type="cellIs" dxfId="541" priority="889" operator="equal">
      <formula>"MTL"</formula>
    </cfRule>
    <cfRule type="cellIs" dxfId="540" priority="897" operator="equal">
      <formula>"NYI"</formula>
    </cfRule>
    <cfRule type="cellIs" dxfId="539" priority="890" operator="equal">
      <formula>"OTT"</formula>
    </cfRule>
    <cfRule type="cellIs" dxfId="538" priority="909" operator="equal">
      <formula>"BOS"</formula>
    </cfRule>
    <cfRule type="cellIs" dxfId="537" priority="908" operator="equal">
      <formula>"TBL"</formula>
    </cfRule>
    <cfRule type="cellIs" dxfId="536" priority="907" operator="equal">
      <formula>"NYR"</formula>
    </cfRule>
    <cfRule type="cellIs" dxfId="535" priority="906" operator="equal">
      <formula>"WSH"</formula>
    </cfRule>
    <cfRule type="cellIs" dxfId="534" priority="905" operator="equal">
      <formula>"VGK"</formula>
    </cfRule>
    <cfRule type="cellIs" dxfId="533" priority="904" operator="equal">
      <formula>"WPG"</formula>
    </cfRule>
    <cfRule type="cellIs" dxfId="532" priority="903" operator="equal">
      <formula>"COL"</formula>
    </cfRule>
    <cfRule type="cellIs" dxfId="531" priority="902" operator="equal">
      <formula>"VAN"</formula>
    </cfRule>
    <cfRule type="cellIs" dxfId="530" priority="901" operator="equal">
      <formula>"NSH"</formula>
    </cfRule>
    <cfRule type="cellIs" dxfId="529" priority="900" operator="equal">
      <formula>"DAL"</formula>
    </cfRule>
    <cfRule type="cellIs" dxfId="528" priority="899" operator="equal">
      <formula>"EDM"</formula>
    </cfRule>
    <cfRule type="cellIs" dxfId="527" priority="898" operator="equal">
      <formula>"FLA"</formula>
    </cfRule>
  </conditionalFormatting>
  <conditionalFormatting sqref="I79">
    <cfRule type="cellIs" dxfId="526" priority="432" operator="equal">
      <formula>"FLA"</formula>
    </cfRule>
    <cfRule type="cellIs" dxfId="525" priority="431" operator="equal">
      <formula>"NYI"</formula>
    </cfRule>
    <cfRule type="cellIs" dxfId="524" priority="430" operator="equal">
      <formula>"CAR"</formula>
    </cfRule>
    <cfRule type="cellIs" dxfId="523" priority="428" operator="equal">
      <formula>"LAK"</formula>
    </cfRule>
    <cfRule type="cellIs" dxfId="522" priority="427" operator="equal">
      <formula>"STL"</formula>
    </cfRule>
    <cfRule type="cellIs" dxfId="521" priority="426" operator="equal">
      <formula>"MIN"</formula>
    </cfRule>
    <cfRule type="cellIs" dxfId="520" priority="425" operator="equal">
      <formula>"NJD"</formula>
    </cfRule>
    <cfRule type="cellIs" dxfId="519" priority="424" operator="equal">
      <formula>"OTT"</formula>
    </cfRule>
    <cfRule type="cellIs" dxfId="518" priority="423" operator="equal">
      <formula>"MTL"</formula>
    </cfRule>
    <cfRule type="cellIs" dxfId="517" priority="429" operator="equal">
      <formula>"TOR"</formula>
    </cfRule>
    <cfRule type="cellIs" dxfId="516" priority="438" operator="equal">
      <formula>"WPG"</formula>
    </cfRule>
    <cfRule type="cellIs" dxfId="515" priority="443" operator="equal">
      <formula>"BOS"</formula>
    </cfRule>
    <cfRule type="cellIs" dxfId="514" priority="442" operator="equal">
      <formula>"TBL"</formula>
    </cfRule>
    <cfRule type="cellIs" dxfId="513" priority="441" operator="equal">
      <formula>"NYR"</formula>
    </cfRule>
    <cfRule type="cellIs" dxfId="512" priority="440" operator="equal">
      <formula>"WSH"</formula>
    </cfRule>
    <cfRule type="cellIs" dxfId="511" priority="439" operator="equal">
      <formula>"VGK"</formula>
    </cfRule>
    <cfRule type="cellIs" dxfId="510" priority="437" operator="equal">
      <formula>"COL"</formula>
    </cfRule>
    <cfRule type="cellIs" dxfId="509" priority="436" operator="equal">
      <formula>"VAN"</formula>
    </cfRule>
    <cfRule type="cellIs" dxfId="508" priority="435" operator="equal">
      <formula>"NSH"</formula>
    </cfRule>
    <cfRule type="cellIs" dxfId="507" priority="434" operator="equal">
      <formula>"DAL"</formula>
    </cfRule>
    <cfRule type="cellIs" dxfId="506" priority="433" operator="equal">
      <formula>"EDM"</formula>
    </cfRule>
  </conditionalFormatting>
  <conditionalFormatting sqref="J2:K53 J55:K71 J73:K73 J76:K105">
    <cfRule type="colorScale" priority="417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371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371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">
    <cfRule type="colorScale" priority="4176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175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2:K72">
    <cfRule type="colorScale" priority="152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2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4:K74">
    <cfRule type="colorScale" priority="127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26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5:K75">
    <cfRule type="colorScale" priority="1460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6:K76">
    <cfRule type="colorScale" priority="1036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03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803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80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8:K78">
    <cfRule type="colorScale" priority="57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57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33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338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505" priority="3890" operator="equal">
      <formula>"EDM"</formula>
    </cfRule>
    <cfRule type="cellIs" dxfId="504" priority="3884" operator="equal">
      <formula>"STL"</formula>
    </cfRule>
    <cfRule type="cellIs" dxfId="503" priority="3897" operator="equal">
      <formula>"WSH"</formula>
    </cfRule>
    <cfRule type="cellIs" dxfId="502" priority="3900" operator="equal">
      <formula>"BOS"</formula>
    </cfRule>
    <cfRule type="cellIs" dxfId="501" priority="3899" operator="equal">
      <formula>"TBL"</formula>
    </cfRule>
    <cfRule type="cellIs" dxfId="500" priority="3898" operator="equal">
      <formula>"NYR"</formula>
    </cfRule>
    <cfRule type="cellIs" dxfId="499" priority="3896" operator="equal">
      <formula>"VGK"</formula>
    </cfRule>
    <cfRule type="cellIs" dxfId="498" priority="3895" operator="equal">
      <formula>"WPG"</formula>
    </cfRule>
    <cfRule type="cellIs" dxfId="497" priority="3894" operator="equal">
      <formula>"COL"</formula>
    </cfRule>
    <cfRule type="cellIs" dxfId="496" priority="3893" operator="equal">
      <formula>"VAN"</formula>
    </cfRule>
    <cfRule type="cellIs" dxfId="495" priority="3892" operator="equal">
      <formula>"NSH"</formula>
    </cfRule>
    <cfRule type="cellIs" dxfId="494" priority="3891" operator="equal">
      <formula>"DAL"</formula>
    </cfRule>
    <cfRule type="cellIs" dxfId="493" priority="3885" operator="equal">
      <formula>"LAK"</formula>
    </cfRule>
    <cfRule type="cellIs" dxfId="492" priority="3880" operator="equal">
      <formula>"MTL"</formula>
    </cfRule>
    <cfRule type="cellIs" dxfId="491" priority="3881" operator="equal">
      <formula>"OTT"</formula>
    </cfRule>
    <cfRule type="cellIs" dxfId="490" priority="3882" operator="equal">
      <formula>"NJD"</formula>
    </cfRule>
    <cfRule type="cellIs" dxfId="489" priority="3883" operator="equal">
      <formula>"MIN"</formula>
    </cfRule>
    <cfRule type="cellIs" dxfId="488" priority="3886" operator="equal">
      <formula>"TOR"</formula>
    </cfRule>
    <cfRule type="cellIs" dxfId="487" priority="3887" operator="equal">
      <formula>"CAR"</formula>
    </cfRule>
    <cfRule type="cellIs" dxfId="486" priority="3888" operator="equal">
      <formula>"NYI"</formula>
    </cfRule>
    <cfRule type="cellIs" dxfId="485" priority="3889" operator="equal">
      <formula>"FLA"</formula>
    </cfRule>
  </conditionalFormatting>
  <conditionalFormatting sqref="L53">
    <cfRule type="cellIs" dxfId="484" priority="3630" operator="equal">
      <formula>"STL"</formula>
    </cfRule>
    <cfRule type="cellIs" dxfId="483" priority="3629" operator="equal">
      <formula>"MIN"</formula>
    </cfRule>
    <cfRule type="cellIs" dxfId="482" priority="3645" operator="equal">
      <formula>"TBL"</formula>
    </cfRule>
    <cfRule type="cellIs" dxfId="481" priority="3631" operator="equal">
      <formula>"LAK"</formula>
    </cfRule>
    <cfRule type="cellIs" dxfId="480" priority="3626" operator="equal">
      <formula>"MTL"</formula>
    </cfRule>
    <cfRule type="cellIs" dxfId="479" priority="3646" operator="equal">
      <formula>"BOS"</formula>
    </cfRule>
    <cfRule type="cellIs" dxfId="478" priority="3635" operator="equal">
      <formula>"FLA"</formula>
    </cfRule>
    <cfRule type="cellIs" dxfId="477" priority="3643" operator="equal">
      <formula>"WSH"</formula>
    </cfRule>
    <cfRule type="cellIs" dxfId="476" priority="3642" operator="equal">
      <formula>"VGK"</formula>
    </cfRule>
    <cfRule type="cellIs" dxfId="475" priority="3641" operator="equal">
      <formula>"WPG"</formula>
    </cfRule>
    <cfRule type="cellIs" dxfId="474" priority="3640" operator="equal">
      <formula>"COL"</formula>
    </cfRule>
    <cfRule type="cellIs" dxfId="473" priority="3639" operator="equal">
      <formula>"VAN"</formula>
    </cfRule>
    <cfRule type="cellIs" dxfId="472" priority="3638" operator="equal">
      <formula>"NSH"</formula>
    </cfRule>
    <cfRule type="cellIs" dxfId="471" priority="3644" operator="equal">
      <formula>"NYR"</formula>
    </cfRule>
    <cfRule type="cellIs" dxfId="470" priority="3636" operator="equal">
      <formula>"EDM"</formula>
    </cfRule>
    <cfRule type="cellIs" dxfId="469" priority="3634" operator="equal">
      <formula>"NYI"</formula>
    </cfRule>
    <cfRule type="cellIs" dxfId="468" priority="3633" operator="equal">
      <formula>"CAR"</formula>
    </cfRule>
    <cfRule type="cellIs" dxfId="467" priority="3632" operator="equal">
      <formula>"TOR"</formula>
    </cfRule>
    <cfRule type="cellIs" dxfId="466" priority="3627" operator="equal">
      <formula>"OTT"</formula>
    </cfRule>
    <cfRule type="cellIs" dxfId="465" priority="3628" operator="equal">
      <formula>"NJD"</formula>
    </cfRule>
    <cfRule type="cellIs" dxfId="464" priority="3637" operator="equal">
      <formula>"DAL"</formula>
    </cfRule>
  </conditionalFormatting>
  <conditionalFormatting sqref="L55">
    <cfRule type="cellIs" dxfId="463" priority="3723" operator="equal">
      <formula>"DAL"</formula>
    </cfRule>
    <cfRule type="cellIs" dxfId="462" priority="3724" operator="equal">
      <formula>"NSH"</formula>
    </cfRule>
    <cfRule type="cellIs" dxfId="461" priority="3725" operator="equal">
      <formula>"VAN"</formula>
    </cfRule>
    <cfRule type="cellIs" dxfId="460" priority="3726" operator="equal">
      <formula>"COL"</formula>
    </cfRule>
    <cfRule type="cellIs" dxfId="459" priority="3727" operator="equal">
      <formula>"WPG"</formula>
    </cfRule>
    <cfRule type="cellIs" dxfId="458" priority="3728" operator="equal">
      <formula>"VGK"</formula>
    </cfRule>
    <cfRule type="cellIs" dxfId="457" priority="3729" operator="equal">
      <formula>"WSH"</formula>
    </cfRule>
    <cfRule type="cellIs" dxfId="456" priority="3730" operator="equal">
      <formula>"NYR"</formula>
    </cfRule>
    <cfRule type="cellIs" dxfId="455" priority="3731" operator="equal">
      <formula>"TBL"</formula>
    </cfRule>
    <cfRule type="cellIs" dxfId="454" priority="3732" operator="equal">
      <formula>"BOS"</formula>
    </cfRule>
    <cfRule type="cellIs" dxfId="453" priority="3716" operator="equal">
      <formula>"STL"</formula>
    </cfRule>
    <cfRule type="cellIs" dxfId="452" priority="3712" operator="equal">
      <formula>"MTL"</formula>
    </cfRule>
    <cfRule type="cellIs" dxfId="451" priority="3713" operator="equal">
      <formula>"OTT"</formula>
    </cfRule>
    <cfRule type="cellIs" dxfId="450" priority="3714" operator="equal">
      <formula>"NJD"</formula>
    </cfRule>
    <cfRule type="cellIs" dxfId="449" priority="3715" operator="equal">
      <formula>"MIN"</formula>
    </cfRule>
    <cfRule type="cellIs" dxfId="448" priority="3717" operator="equal">
      <formula>"LAK"</formula>
    </cfRule>
    <cfRule type="cellIs" dxfId="447" priority="3718" operator="equal">
      <formula>"TOR"</formula>
    </cfRule>
    <cfRule type="cellIs" dxfId="446" priority="3719" operator="equal">
      <formula>"CAR"</formula>
    </cfRule>
    <cfRule type="cellIs" dxfId="445" priority="3720" operator="equal">
      <formula>"NYI"</formula>
    </cfRule>
    <cfRule type="cellIs" dxfId="444" priority="3721" operator="equal">
      <formula>"FLA"</formula>
    </cfRule>
    <cfRule type="cellIs" dxfId="443" priority="3722" operator="equal">
      <formula>"EDM"</formula>
    </cfRule>
  </conditionalFormatting>
  <conditionalFormatting sqref="L57">
    <cfRule type="cellIs" dxfId="442" priority="3451" operator="equal">
      <formula>"COL"</formula>
    </cfRule>
    <cfRule type="cellIs" dxfId="441" priority="3453" operator="equal">
      <formula>"VGK"</formula>
    </cfRule>
    <cfRule type="cellIs" dxfId="440" priority="3452" operator="equal">
      <formula>"WPG"</formula>
    </cfRule>
    <cfRule type="cellIs" dxfId="439" priority="3450" operator="equal">
      <formula>"VAN"</formula>
    </cfRule>
    <cfRule type="cellIs" dxfId="438" priority="3449" operator="equal">
      <formula>"NSH"</formula>
    </cfRule>
    <cfRule type="cellIs" dxfId="437" priority="3448" operator="equal">
      <formula>"DAL"</formula>
    </cfRule>
    <cfRule type="cellIs" dxfId="436" priority="3447" operator="equal">
      <formula>"EDM"</formula>
    </cfRule>
    <cfRule type="cellIs" dxfId="435" priority="3454" operator="equal">
      <formula>"WSH"</formula>
    </cfRule>
    <cfRule type="cellIs" dxfId="434" priority="3446" operator="equal">
      <formula>"FLA"</formula>
    </cfRule>
    <cfRule type="cellIs" dxfId="433" priority="3445" operator="equal">
      <formula>"NYI"</formula>
    </cfRule>
    <cfRule type="cellIs" dxfId="432" priority="3444" operator="equal">
      <formula>"CAR"</formula>
    </cfRule>
    <cfRule type="cellIs" dxfId="431" priority="3437" operator="equal">
      <formula>"MTL"</formula>
    </cfRule>
    <cfRule type="cellIs" dxfId="430" priority="3438" operator="equal">
      <formula>"OTT"</formula>
    </cfRule>
    <cfRule type="cellIs" dxfId="429" priority="3442" operator="equal">
      <formula>"LAK"</formula>
    </cfRule>
    <cfRule type="cellIs" dxfId="428" priority="3443" operator="equal">
      <formula>"TOR"</formula>
    </cfRule>
    <cfRule type="cellIs" dxfId="427" priority="3441" operator="equal">
      <formula>"STL"</formula>
    </cfRule>
    <cfRule type="cellIs" dxfId="426" priority="3440" operator="equal">
      <formula>"MIN"</formula>
    </cfRule>
    <cfRule type="cellIs" dxfId="425" priority="3439" operator="equal">
      <formula>"NJD"</formula>
    </cfRule>
    <cfRule type="cellIs" dxfId="424" priority="3455" operator="equal">
      <formula>"NYR"</formula>
    </cfRule>
    <cfRule type="cellIs" dxfId="423" priority="3456" operator="equal">
      <formula>"TBL"</formula>
    </cfRule>
    <cfRule type="cellIs" dxfId="422" priority="3457" operator="equal">
      <formula>"BOS"</formula>
    </cfRule>
  </conditionalFormatting>
  <conditionalFormatting sqref="L59:L60">
    <cfRule type="cellIs" dxfId="421" priority="3002" operator="equal">
      <formula>"TOR"</formula>
    </cfRule>
    <cfRule type="cellIs" dxfId="420" priority="3001" operator="equal">
      <formula>"LAK"</formula>
    </cfRule>
    <cfRule type="cellIs" dxfId="419" priority="3000" operator="equal">
      <formula>"STL"</formula>
    </cfRule>
    <cfRule type="cellIs" dxfId="418" priority="2999" operator="equal">
      <formula>"MIN"</formula>
    </cfRule>
    <cfRule type="cellIs" dxfId="417" priority="2998" operator="equal">
      <formula>"NJD"</formula>
    </cfRule>
    <cfRule type="cellIs" dxfId="416" priority="2997" operator="equal">
      <formula>"OTT"</formula>
    </cfRule>
    <cfRule type="cellIs" dxfId="415" priority="2996" operator="equal">
      <formula>"MTL"</formula>
    </cfRule>
    <cfRule type="cellIs" dxfId="414" priority="3015" operator="equal">
      <formula>"TBL"</formula>
    </cfRule>
    <cfRule type="cellIs" dxfId="413" priority="3014" operator="equal">
      <formula>"NYR"</formula>
    </cfRule>
    <cfRule type="cellIs" dxfId="412" priority="3012" operator="equal">
      <formula>"VGK"</formula>
    </cfRule>
    <cfRule type="cellIs" dxfId="411" priority="3003" operator="equal">
      <formula>"CAR"</formula>
    </cfRule>
    <cfRule type="cellIs" dxfId="410" priority="3016" operator="equal">
      <formula>"BOS"</formula>
    </cfRule>
    <cfRule type="cellIs" dxfId="409" priority="3011" operator="equal">
      <formula>"WPG"</formula>
    </cfRule>
    <cfRule type="cellIs" dxfId="408" priority="3013" operator="equal">
      <formula>"WSH"</formula>
    </cfRule>
    <cfRule type="cellIs" dxfId="407" priority="3006" operator="equal">
      <formula>"EDM"</formula>
    </cfRule>
    <cfRule type="cellIs" dxfId="406" priority="3005" operator="equal">
      <formula>"FLA"</formula>
    </cfRule>
    <cfRule type="cellIs" dxfId="405" priority="3004" operator="equal">
      <formula>"NYI"</formula>
    </cfRule>
    <cfRule type="cellIs" dxfId="404" priority="3010" operator="equal">
      <formula>"COL"</formula>
    </cfRule>
    <cfRule type="cellIs" dxfId="403" priority="3009" operator="equal">
      <formula>"VAN"</formula>
    </cfRule>
    <cfRule type="cellIs" dxfId="402" priority="3008" operator="equal">
      <formula>"NSH"</formula>
    </cfRule>
    <cfRule type="cellIs" dxfId="401" priority="3007" operator="equal">
      <formula>"DAL"</formula>
    </cfRule>
  </conditionalFormatting>
  <conditionalFormatting sqref="L63:L64">
    <cfRule type="cellIs" dxfId="400" priority="2230" operator="equal">
      <formula>"DAL"</formula>
    </cfRule>
    <cfRule type="cellIs" dxfId="399" priority="2229" operator="equal">
      <formula>"EDM"</formula>
    </cfRule>
    <cfRule type="cellIs" dxfId="398" priority="2222" operator="equal">
      <formula>"MIN"</formula>
    </cfRule>
    <cfRule type="cellIs" dxfId="397" priority="2219" operator="equal">
      <formula>"MTL"</formula>
    </cfRule>
    <cfRule type="cellIs" dxfId="396" priority="2220" operator="equal">
      <formula>"OTT"</formula>
    </cfRule>
    <cfRule type="cellIs" dxfId="395" priority="2221" operator="equal">
      <formula>"NJD"</formula>
    </cfRule>
    <cfRule type="cellIs" dxfId="394" priority="2223" operator="equal">
      <formula>"STL"</formula>
    </cfRule>
    <cfRule type="cellIs" dxfId="393" priority="2224" operator="equal">
      <formula>"LAK"</formula>
    </cfRule>
    <cfRule type="cellIs" dxfId="392" priority="2225" operator="equal">
      <formula>"TOR"</formula>
    </cfRule>
    <cfRule type="cellIs" dxfId="391" priority="2226" operator="equal">
      <formula>"CAR"</formula>
    </cfRule>
    <cfRule type="cellIs" dxfId="390" priority="2236" operator="equal">
      <formula>"WSH"</formula>
    </cfRule>
    <cfRule type="cellIs" dxfId="389" priority="2227" operator="equal">
      <formula>"NYI"</formula>
    </cfRule>
    <cfRule type="cellIs" dxfId="388" priority="2228" operator="equal">
      <formula>"FLA"</formula>
    </cfRule>
    <cfRule type="cellIs" dxfId="387" priority="2237" operator="equal">
      <formula>"NYR"</formula>
    </cfRule>
    <cfRule type="cellIs" dxfId="386" priority="2238" operator="equal">
      <formula>"TBL"</formula>
    </cfRule>
    <cfRule type="cellIs" dxfId="385" priority="2239" operator="equal">
      <formula>"BOS"</formula>
    </cfRule>
    <cfRule type="cellIs" dxfId="384" priority="2235" operator="equal">
      <formula>"VGK"</formula>
    </cfRule>
    <cfRule type="cellIs" dxfId="383" priority="2234" operator="equal">
      <formula>"WPG"</formula>
    </cfRule>
    <cfRule type="cellIs" dxfId="382" priority="2233" operator="equal">
      <formula>"COL"</formula>
    </cfRule>
    <cfRule type="cellIs" dxfId="381" priority="2232" operator="equal">
      <formula>"VAN"</formula>
    </cfRule>
    <cfRule type="cellIs" dxfId="380" priority="2231" operator="equal">
      <formula>"NSH"</formula>
    </cfRule>
  </conditionalFormatting>
  <conditionalFormatting sqref="L70">
    <cfRule type="cellIs" dxfId="379" priority="1762" operator="equal">
      <formula>"LAK"</formula>
    </cfRule>
    <cfRule type="cellIs" dxfId="378" priority="1771" operator="equal">
      <formula>"COL"</formula>
    </cfRule>
    <cfRule type="cellIs" dxfId="377" priority="1770" operator="equal">
      <formula>"VAN"</formula>
    </cfRule>
    <cfRule type="cellIs" dxfId="376" priority="1769" operator="equal">
      <formula>"NSH"</formula>
    </cfRule>
    <cfRule type="cellIs" dxfId="375" priority="1768" operator="equal">
      <formula>"DAL"</formula>
    </cfRule>
    <cfRule type="cellIs" dxfId="374" priority="1767" operator="equal">
      <formula>"EDM"</formula>
    </cfRule>
    <cfRule type="cellIs" dxfId="373" priority="1766" operator="equal">
      <formula>"FLA"</formula>
    </cfRule>
    <cfRule type="cellIs" dxfId="372" priority="1765" operator="equal">
      <formula>"NYI"</formula>
    </cfRule>
    <cfRule type="cellIs" dxfId="371" priority="1764" operator="equal">
      <formula>"CAR"</formula>
    </cfRule>
    <cfRule type="cellIs" dxfId="370" priority="1763" operator="equal">
      <formula>"TOR"</formula>
    </cfRule>
    <cfRule type="cellIs" dxfId="369" priority="1761" operator="equal">
      <formula>"STL"</formula>
    </cfRule>
    <cfRule type="cellIs" dxfId="368" priority="1760" operator="equal">
      <formula>"MIN"</formula>
    </cfRule>
    <cfRule type="cellIs" dxfId="367" priority="1759" operator="equal">
      <formula>"NJD"</formula>
    </cfRule>
    <cfRule type="cellIs" dxfId="366" priority="1777" operator="equal">
      <formula>"BOS"</formula>
    </cfRule>
    <cfRule type="cellIs" dxfId="365" priority="1776" operator="equal">
      <formula>"TBL"</formula>
    </cfRule>
    <cfRule type="cellIs" dxfId="364" priority="1775" operator="equal">
      <formula>"NYR"</formula>
    </cfRule>
    <cfRule type="cellIs" dxfId="363" priority="1774" operator="equal">
      <formula>"WSH"</formula>
    </cfRule>
    <cfRule type="cellIs" dxfId="362" priority="1773" operator="equal">
      <formula>"VGK"</formula>
    </cfRule>
    <cfRule type="cellIs" dxfId="361" priority="1772" operator="equal">
      <formula>"WPG"</formula>
    </cfRule>
    <cfRule type="cellIs" dxfId="360" priority="1758" operator="equal">
      <formula>"OTT"</formula>
    </cfRule>
    <cfRule type="cellIs" dxfId="359" priority="1757" operator="equal">
      <formula>"MTL"</formula>
    </cfRule>
  </conditionalFormatting>
  <conditionalFormatting sqref="L73">
    <cfRule type="cellIs" dxfId="358" priority="1535" operator="equal">
      <formula>"FLA"</formula>
    </cfRule>
    <cfRule type="cellIs" dxfId="357" priority="1531" operator="equal">
      <formula>"LAK"</formula>
    </cfRule>
    <cfRule type="cellIs" dxfId="356" priority="1532" operator="equal">
      <formula>"TOR"</formula>
    </cfRule>
    <cfRule type="cellIs" dxfId="355" priority="1533" operator="equal">
      <formula>"CAR"</formula>
    </cfRule>
    <cfRule type="cellIs" dxfId="354" priority="1534" operator="equal">
      <formula>"NYI"</formula>
    </cfRule>
    <cfRule type="cellIs" dxfId="353" priority="1541" operator="equal">
      <formula>"WPG"</formula>
    </cfRule>
    <cfRule type="cellIs" dxfId="352" priority="1538" operator="equal">
      <formula>"NSH"</formula>
    </cfRule>
    <cfRule type="cellIs" dxfId="351" priority="1539" operator="equal">
      <formula>"VAN"</formula>
    </cfRule>
    <cfRule type="cellIs" dxfId="350" priority="1540" operator="equal">
      <formula>"COL"</formula>
    </cfRule>
    <cfRule type="cellIs" dxfId="349" priority="1536" operator="equal">
      <formula>"EDM"</formula>
    </cfRule>
    <cfRule type="cellIs" dxfId="348" priority="1542" operator="equal">
      <formula>"VGK"</formula>
    </cfRule>
    <cfRule type="cellIs" dxfId="347" priority="1537" operator="equal">
      <formula>"DAL"</formula>
    </cfRule>
    <cfRule type="cellIs" dxfId="346" priority="1543" operator="equal">
      <formula>"WSH"</formula>
    </cfRule>
    <cfRule type="cellIs" dxfId="345" priority="1544" operator="equal">
      <formula>"NYR"</formula>
    </cfRule>
    <cfRule type="cellIs" dxfId="344" priority="1545" operator="equal">
      <formula>"TBL"</formula>
    </cfRule>
    <cfRule type="cellIs" dxfId="343" priority="1546" operator="equal">
      <formula>"BOS"</formula>
    </cfRule>
    <cfRule type="cellIs" dxfId="342" priority="1530" operator="equal">
      <formula>"STL"</formula>
    </cfRule>
    <cfRule type="cellIs" dxfId="341" priority="1526" operator="equal">
      <formula>"MTL"</formula>
    </cfRule>
    <cfRule type="cellIs" dxfId="340" priority="1527" operator="equal">
      <formula>"OTT"</formula>
    </cfRule>
    <cfRule type="cellIs" dxfId="339" priority="1528" operator="equal">
      <formula>"NJD"</formula>
    </cfRule>
    <cfRule type="cellIs" dxfId="338" priority="1529" operator="equal">
      <formula>"MIN"</formula>
    </cfRule>
  </conditionalFormatting>
  <conditionalFormatting sqref="L75">
    <cfRule type="cellIs" dxfId="337" priority="1282" operator="equal">
      <formula>"DAL"</formula>
    </cfRule>
    <cfRule type="cellIs" dxfId="336" priority="1272" operator="equal">
      <formula>"OTT"</formula>
    </cfRule>
    <cfRule type="cellIs" dxfId="335" priority="1273" operator="equal">
      <formula>"NJD"</formula>
    </cfRule>
    <cfRule type="cellIs" dxfId="334" priority="1274" operator="equal">
      <formula>"MIN"</formula>
    </cfRule>
    <cfRule type="cellIs" dxfId="333" priority="1275" operator="equal">
      <formula>"STL"</formula>
    </cfRule>
    <cfRule type="cellIs" dxfId="332" priority="1287" operator="equal">
      <formula>"VGK"</formula>
    </cfRule>
    <cfRule type="cellIs" dxfId="331" priority="1278" operator="equal">
      <formula>"CAR"</formula>
    </cfRule>
    <cfRule type="cellIs" dxfId="330" priority="1291" operator="equal">
      <formula>"BOS"</formula>
    </cfRule>
    <cfRule type="cellIs" dxfId="329" priority="1290" operator="equal">
      <formula>"TBL"</formula>
    </cfRule>
    <cfRule type="cellIs" dxfId="328" priority="1289" operator="equal">
      <formula>"NYR"</formula>
    </cfRule>
    <cfRule type="cellIs" dxfId="327" priority="1276" operator="equal">
      <formula>"LAK"</formula>
    </cfRule>
    <cfRule type="cellIs" dxfId="326" priority="1271" operator="equal">
      <formula>"MTL"</formula>
    </cfRule>
    <cfRule type="cellIs" dxfId="325" priority="1286" operator="equal">
      <formula>"WPG"</formula>
    </cfRule>
    <cfRule type="cellIs" dxfId="324" priority="1285" operator="equal">
      <formula>"COL"</formula>
    </cfRule>
    <cfRule type="cellIs" dxfId="323" priority="1284" operator="equal">
      <formula>"VAN"</formula>
    </cfRule>
    <cfRule type="cellIs" dxfId="322" priority="1288" operator="equal">
      <formula>"WSH"</formula>
    </cfRule>
    <cfRule type="cellIs" dxfId="321" priority="1277" operator="equal">
      <formula>"TOR"</formula>
    </cfRule>
    <cfRule type="cellIs" dxfId="320" priority="1279" operator="equal">
      <formula>"NYI"</formula>
    </cfRule>
    <cfRule type="cellIs" dxfId="319" priority="1280" operator="equal">
      <formula>"FLA"</formula>
    </cfRule>
    <cfRule type="cellIs" dxfId="318" priority="1281" operator="equal">
      <formula>"EDM"</formula>
    </cfRule>
    <cfRule type="cellIs" dxfId="317" priority="1283" operator="equal">
      <formula>"NSH"</formula>
    </cfRule>
  </conditionalFormatting>
  <conditionalFormatting sqref="L77:L79">
    <cfRule type="cellIs" dxfId="316" priority="245" operator="equal">
      <formula>"VAN"</formula>
    </cfRule>
    <cfRule type="cellIs" dxfId="315" priority="236" operator="equal">
      <formula>"STL"</formula>
    </cfRule>
    <cfRule type="cellIs" dxfId="314" priority="237" operator="equal">
      <formula>"LAK"</formula>
    </cfRule>
    <cfRule type="cellIs" dxfId="313" priority="238" operator="equal">
      <formula>"TOR"</formula>
    </cfRule>
    <cfRule type="cellIs" dxfId="312" priority="239" operator="equal">
      <formula>"CAR"</formula>
    </cfRule>
    <cfRule type="cellIs" dxfId="311" priority="235" operator="equal">
      <formula>"MIN"</formula>
    </cfRule>
    <cfRule type="cellIs" dxfId="310" priority="240" operator="equal">
      <formula>"NYI"</formula>
    </cfRule>
    <cfRule type="cellIs" dxfId="309" priority="241" operator="equal">
      <formula>"FLA"</formula>
    </cfRule>
    <cfRule type="cellIs" dxfId="308" priority="242" operator="equal">
      <formula>"EDM"</formula>
    </cfRule>
    <cfRule type="cellIs" dxfId="307" priority="243" operator="equal">
      <formula>"DAL"</formula>
    </cfRule>
    <cfRule type="cellIs" dxfId="306" priority="244" operator="equal">
      <formula>"NSH"</formula>
    </cfRule>
    <cfRule type="cellIs" dxfId="305" priority="246" operator="equal">
      <formula>"COL"</formula>
    </cfRule>
    <cfRule type="cellIs" dxfId="304" priority="247" operator="equal">
      <formula>"WPG"</formula>
    </cfRule>
    <cfRule type="cellIs" dxfId="303" priority="248" operator="equal">
      <formula>"VGK"</formula>
    </cfRule>
    <cfRule type="cellIs" dxfId="302" priority="249" operator="equal">
      <formula>"WSH"</formula>
    </cfRule>
    <cfRule type="cellIs" dxfId="301" priority="250" operator="equal">
      <formula>"NYR"</formula>
    </cfRule>
    <cfRule type="cellIs" dxfId="300" priority="251" operator="equal">
      <formula>"TBL"</formula>
    </cfRule>
    <cfRule type="cellIs" dxfId="299" priority="252" operator="equal">
      <formula>"BOS"</formula>
    </cfRule>
    <cfRule type="cellIs" dxfId="298" priority="232" operator="equal">
      <formula>"MTL"</formula>
    </cfRule>
    <cfRule type="cellIs" dxfId="297" priority="233" operator="equal">
      <formula>"OTT"</formula>
    </cfRule>
    <cfRule type="cellIs" dxfId="296" priority="234" operator="equal">
      <formula>"NJD"</formula>
    </cfRule>
  </conditionalFormatting>
  <conditionalFormatting sqref="L46:M46">
    <cfRule type="cellIs" dxfId="295" priority="4019" operator="equal">
      <formula>"VAN"</formula>
    </cfRule>
    <cfRule type="cellIs" dxfId="294" priority="4010" operator="equal">
      <formula>"STL"</formula>
    </cfRule>
    <cfRule type="cellIs" dxfId="293" priority="4011" operator="equal">
      <formula>"LAK"</formula>
    </cfRule>
    <cfRule type="cellIs" dxfId="292" priority="4012" operator="equal">
      <formula>"TOR"</formula>
    </cfRule>
    <cfRule type="cellIs" dxfId="291" priority="4013" operator="equal">
      <formula>"CAR"</formula>
    </cfRule>
    <cfRule type="cellIs" dxfId="290" priority="4014" operator="equal">
      <formula>"NYI"</formula>
    </cfRule>
    <cfRule type="cellIs" dxfId="289" priority="4015" operator="equal">
      <formula>"FLA"</formula>
    </cfRule>
    <cfRule type="cellIs" dxfId="288" priority="4016" operator="equal">
      <formula>"EDM"</formula>
    </cfRule>
    <cfRule type="cellIs" dxfId="287" priority="4017" operator="equal">
      <formula>"DAL"</formula>
    </cfRule>
    <cfRule type="cellIs" dxfId="286" priority="4009" operator="equal">
      <formula>"MIN"</formula>
    </cfRule>
    <cfRule type="cellIs" dxfId="285" priority="4020" operator="equal">
      <formula>"COL"</formula>
    </cfRule>
    <cfRule type="cellIs" dxfId="284" priority="4026" operator="equal">
      <formula>"BOS"</formula>
    </cfRule>
    <cfRule type="cellIs" dxfId="283" priority="4025" operator="equal">
      <formula>"TBL"</formula>
    </cfRule>
    <cfRule type="cellIs" dxfId="282" priority="4024" operator="equal">
      <formula>"NYR"</formula>
    </cfRule>
    <cfRule type="cellIs" dxfId="281" priority="4023" operator="equal">
      <formula>"WSH"</formula>
    </cfRule>
    <cfRule type="cellIs" dxfId="280" priority="4022" operator="equal">
      <formula>"VGK"</formula>
    </cfRule>
    <cfRule type="cellIs" dxfId="279" priority="4021" operator="equal">
      <formula>"WPG"</formula>
    </cfRule>
    <cfRule type="cellIs" dxfId="278" priority="4018" operator="equal">
      <formula>"NSH"</formula>
    </cfRule>
    <cfRule type="cellIs" dxfId="277" priority="4006" operator="equal">
      <formula>"MTL"</formula>
    </cfRule>
    <cfRule type="cellIs" dxfId="276" priority="4007" operator="equal">
      <formula>"OTT"</formula>
    </cfRule>
    <cfRule type="cellIs" dxfId="275" priority="4008" operator="equal">
      <formula>"NJD"</formula>
    </cfRule>
  </conditionalFormatting>
  <conditionalFormatting sqref="L61:M63 H62:I63">
    <cfRule type="cellIs" dxfId="274" priority="2646" operator="equal">
      <formula>"CAR"</formula>
    </cfRule>
    <cfRule type="cellIs" dxfId="273" priority="2648" operator="equal">
      <formula>"FLA"</formula>
    </cfRule>
    <cfRule type="cellIs" dxfId="272" priority="2649" operator="equal">
      <formula>"EDM"</formula>
    </cfRule>
    <cfRule type="cellIs" dxfId="271" priority="2650" operator="equal">
      <formula>"DAL"</formula>
    </cfRule>
    <cfRule type="cellIs" dxfId="270" priority="2651" operator="equal">
      <formula>"NSH"</formula>
    </cfRule>
    <cfRule type="cellIs" dxfId="269" priority="2652" operator="equal">
      <formula>"VAN"</formula>
    </cfRule>
    <cfRule type="cellIs" dxfId="268" priority="2657" operator="equal">
      <formula>"NYR"</formula>
    </cfRule>
    <cfRule type="cellIs" dxfId="267" priority="2659" operator="equal">
      <formula>"BOS"</formula>
    </cfRule>
    <cfRule type="cellIs" dxfId="266" priority="2639" operator="equal">
      <formula>"MTL"</formula>
    </cfRule>
    <cfRule type="cellIs" dxfId="265" priority="2658" operator="equal">
      <formula>"TBL"</formula>
    </cfRule>
    <cfRule type="cellIs" dxfId="264" priority="2647" operator="equal">
      <formula>"NYI"</formula>
    </cfRule>
    <cfRule type="cellIs" dxfId="263" priority="2653" operator="equal">
      <formula>"COL"</formula>
    </cfRule>
    <cfRule type="cellIs" dxfId="262" priority="2654" operator="equal">
      <formula>"WPG"</formula>
    </cfRule>
    <cfRule type="cellIs" dxfId="261" priority="2655" operator="equal">
      <formula>"VGK"</formula>
    </cfRule>
    <cfRule type="cellIs" dxfId="260" priority="2656" operator="equal">
      <formula>"WSH"</formula>
    </cfRule>
    <cfRule type="cellIs" dxfId="259" priority="2640" operator="equal">
      <formula>"OTT"</formula>
    </cfRule>
    <cfRule type="cellIs" dxfId="258" priority="2641" operator="equal">
      <formula>"NJD"</formula>
    </cfRule>
    <cfRule type="cellIs" dxfId="257" priority="2642" operator="equal">
      <formula>"MIN"</formula>
    </cfRule>
    <cfRule type="cellIs" dxfId="256" priority="2643" operator="equal">
      <formula>"STL"</formula>
    </cfRule>
    <cfRule type="cellIs" dxfId="255" priority="2644" operator="equal">
      <formula>"LAK"</formula>
    </cfRule>
    <cfRule type="cellIs" dxfId="254" priority="2645" operator="equal">
      <formula>"TOR"</formula>
    </cfRule>
  </conditionalFormatting>
  <conditionalFormatting sqref="L69:M69">
    <cfRule type="cellIs" dxfId="253" priority="1944" operator="equal">
      <formula>"TBL"</formula>
    </cfRule>
    <cfRule type="cellIs" dxfId="252" priority="1943" operator="equal">
      <formula>"NYR"</formula>
    </cfRule>
    <cfRule type="cellIs" dxfId="251" priority="1942" operator="equal">
      <formula>"WSH"</formula>
    </cfRule>
    <cfRule type="cellIs" dxfId="250" priority="1941" operator="equal">
      <formula>"VGK"</formula>
    </cfRule>
    <cfRule type="cellIs" dxfId="249" priority="1940" operator="equal">
      <formula>"WPG"</formula>
    </cfRule>
    <cfRule type="cellIs" dxfId="248" priority="1939" operator="equal">
      <formula>"COL"</formula>
    </cfRule>
    <cfRule type="cellIs" dxfId="247" priority="1938" operator="equal">
      <formula>"VAN"</formula>
    </cfRule>
    <cfRule type="cellIs" dxfId="246" priority="1936" operator="equal">
      <formula>"DAL"</formula>
    </cfRule>
    <cfRule type="cellIs" dxfId="245" priority="1925" operator="equal">
      <formula>"MTL"</formula>
    </cfRule>
    <cfRule type="cellIs" dxfId="244" priority="1926" operator="equal">
      <formula>"OTT"</formula>
    </cfRule>
    <cfRule type="cellIs" dxfId="243" priority="1934" operator="equal">
      <formula>"FLA"</formula>
    </cfRule>
    <cfRule type="cellIs" dxfId="242" priority="1928" operator="equal">
      <formula>"MIN"</formula>
    </cfRule>
    <cfRule type="cellIs" dxfId="241" priority="1929" operator="equal">
      <formula>"STL"</formula>
    </cfRule>
    <cfRule type="cellIs" dxfId="240" priority="1937" operator="equal">
      <formula>"NSH"</formula>
    </cfRule>
    <cfRule type="cellIs" dxfId="239" priority="1930" operator="equal">
      <formula>"LAK"</formula>
    </cfRule>
    <cfRule type="cellIs" dxfId="238" priority="1927" operator="equal">
      <formula>"NJD"</formula>
    </cfRule>
    <cfRule type="cellIs" dxfId="237" priority="1931" operator="equal">
      <formula>"TOR"</formula>
    </cfRule>
    <cfRule type="cellIs" dxfId="236" priority="1935" operator="equal">
      <formula>"EDM"</formula>
    </cfRule>
    <cfRule type="cellIs" dxfId="235" priority="1945" operator="equal">
      <formula>"BOS"</formula>
    </cfRule>
    <cfRule type="cellIs" dxfId="234" priority="1932" operator="equal">
      <formula>"CAR"</formula>
    </cfRule>
    <cfRule type="cellIs" dxfId="233" priority="1933" operator="equal">
      <formula>"NYI"</formula>
    </cfRule>
  </conditionalFormatting>
  <conditionalFormatting sqref="L72:M72">
    <cfRule type="cellIs" dxfId="232" priority="1470" operator="equal">
      <formula>"FLA"</formula>
    </cfRule>
    <cfRule type="cellIs" dxfId="231" priority="1469" operator="equal">
      <formula>"NYI"</formula>
    </cfRule>
    <cfRule type="cellIs" dxfId="230" priority="1468" operator="equal">
      <formula>"CAR"</formula>
    </cfRule>
    <cfRule type="cellIs" dxfId="229" priority="1467" operator="equal">
      <formula>"TOR"</formula>
    </cfRule>
    <cfRule type="cellIs" dxfId="228" priority="1466" operator="equal">
      <formula>"LAK"</formula>
    </cfRule>
    <cfRule type="cellIs" dxfId="227" priority="1465" operator="equal">
      <formula>"STL"</formula>
    </cfRule>
    <cfRule type="cellIs" dxfId="226" priority="1464" operator="equal">
      <formula>"MIN"</formula>
    </cfRule>
    <cfRule type="cellIs" dxfId="225" priority="1463" operator="equal">
      <formula>"NJD"</formula>
    </cfRule>
    <cfRule type="cellIs" dxfId="224" priority="1462" operator="equal">
      <formula>"OTT"</formula>
    </cfRule>
    <cfRule type="cellIs" dxfId="223" priority="1461" operator="equal">
      <formula>"MTL"</formula>
    </cfRule>
    <cfRule type="cellIs" dxfId="222" priority="1481" operator="equal">
      <formula>"BOS"</formula>
    </cfRule>
    <cfRule type="cellIs" dxfId="221" priority="1480" operator="equal">
      <formula>"TBL"</formula>
    </cfRule>
    <cfRule type="cellIs" dxfId="220" priority="1479" operator="equal">
      <formula>"NYR"</formula>
    </cfRule>
    <cfRule type="cellIs" dxfId="219" priority="1478" operator="equal">
      <formula>"WSH"</formula>
    </cfRule>
    <cfRule type="cellIs" dxfId="218" priority="1477" operator="equal">
      <formula>"VGK"</formula>
    </cfRule>
    <cfRule type="cellIs" dxfId="217" priority="1476" operator="equal">
      <formula>"WPG"</formula>
    </cfRule>
    <cfRule type="cellIs" dxfId="216" priority="1475" operator="equal">
      <formula>"COL"</formula>
    </cfRule>
    <cfRule type="cellIs" dxfId="215" priority="1474" operator="equal">
      <formula>"VAN"</formula>
    </cfRule>
    <cfRule type="cellIs" dxfId="214" priority="1473" operator="equal">
      <formula>"NSH"</formula>
    </cfRule>
    <cfRule type="cellIs" dxfId="213" priority="1472" operator="equal">
      <formula>"DAL"</formula>
    </cfRule>
    <cfRule type="cellIs" dxfId="212" priority="1471" operator="equal">
      <formula>"EDM"</formula>
    </cfRule>
  </conditionalFormatting>
  <conditionalFormatting sqref="L74:M74">
    <cfRule type="cellIs" dxfId="211" priority="1226" operator="equal">
      <formula>"BOS"</formula>
    </cfRule>
    <cfRule type="cellIs" dxfId="210" priority="1214" operator="equal">
      <formula>"NYI"</formula>
    </cfRule>
    <cfRule type="cellIs" dxfId="209" priority="1213" operator="equal">
      <formula>"CAR"</formula>
    </cfRule>
    <cfRule type="cellIs" dxfId="208" priority="1212" operator="equal">
      <formula>"TOR"</formula>
    </cfRule>
    <cfRule type="cellIs" dxfId="207" priority="1211" operator="equal">
      <formula>"LAK"</formula>
    </cfRule>
    <cfRule type="cellIs" dxfId="206" priority="1210" operator="equal">
      <formula>"STL"</formula>
    </cfRule>
    <cfRule type="cellIs" dxfId="205" priority="1209" operator="equal">
      <formula>"MIN"</formula>
    </cfRule>
    <cfRule type="cellIs" dxfId="204" priority="1208" operator="equal">
      <formula>"NJD"</formula>
    </cfRule>
    <cfRule type="cellIs" dxfId="203" priority="1207" operator="equal">
      <formula>"OTT"</formula>
    </cfRule>
    <cfRule type="cellIs" dxfId="202" priority="1206" operator="equal">
      <formula>"MTL"</formula>
    </cfRule>
    <cfRule type="cellIs" dxfId="201" priority="1220" operator="equal">
      <formula>"COL"</formula>
    </cfRule>
    <cfRule type="cellIs" dxfId="200" priority="1225" operator="equal">
      <formula>"TBL"</formula>
    </cfRule>
    <cfRule type="cellIs" dxfId="199" priority="1224" operator="equal">
      <formula>"NYR"</formula>
    </cfRule>
    <cfRule type="cellIs" dxfId="198" priority="1223" operator="equal">
      <formula>"WSH"</formula>
    </cfRule>
    <cfRule type="cellIs" dxfId="197" priority="1222" operator="equal">
      <formula>"VGK"</formula>
    </cfRule>
    <cfRule type="cellIs" dxfId="196" priority="1221" operator="equal">
      <formula>"WPG"</formula>
    </cfRule>
    <cfRule type="cellIs" dxfId="195" priority="1219" operator="equal">
      <formula>"VAN"</formula>
    </cfRule>
    <cfRule type="cellIs" dxfId="194" priority="1218" operator="equal">
      <formula>"NSH"</formula>
    </cfRule>
    <cfRule type="cellIs" dxfId="193" priority="1217" operator="equal">
      <formula>"DAL"</formula>
    </cfRule>
    <cfRule type="cellIs" dxfId="192" priority="1216" operator="equal">
      <formula>"EDM"</formula>
    </cfRule>
    <cfRule type="cellIs" dxfId="191" priority="1215" operator="equal">
      <formula>"FLA"</formula>
    </cfRule>
  </conditionalFormatting>
  <conditionalFormatting sqref="M51">
    <cfRule type="cellIs" dxfId="190" priority="3922" operator="equal">
      <formula>"MTL"</formula>
    </cfRule>
    <cfRule type="cellIs" dxfId="189" priority="3942" operator="equal">
      <formula>"BOS"</formula>
    </cfRule>
    <cfRule type="cellIs" dxfId="188" priority="3941" operator="equal">
      <formula>"TBL"</formula>
    </cfRule>
    <cfRule type="cellIs" dxfId="187" priority="3926" operator="equal">
      <formula>"STL"</formula>
    </cfRule>
    <cfRule type="cellIs" dxfId="186" priority="3940" operator="equal">
      <formula>"NYR"</formula>
    </cfRule>
    <cfRule type="cellIs" dxfId="185" priority="3939" operator="equal">
      <formula>"WSH"</formula>
    </cfRule>
    <cfRule type="cellIs" dxfId="184" priority="3938" operator="equal">
      <formula>"VGK"</formula>
    </cfRule>
    <cfRule type="cellIs" dxfId="183" priority="3937" operator="equal">
      <formula>"WPG"</formula>
    </cfRule>
    <cfRule type="cellIs" dxfId="182" priority="3936" operator="equal">
      <formula>"COL"</formula>
    </cfRule>
    <cfRule type="cellIs" dxfId="181" priority="3935" operator="equal">
      <formula>"VAN"</formula>
    </cfRule>
    <cfRule type="cellIs" dxfId="180" priority="3934" operator="equal">
      <formula>"NSH"</formula>
    </cfRule>
    <cfRule type="cellIs" dxfId="179" priority="3931" operator="equal">
      <formula>"FLA"</formula>
    </cfRule>
    <cfRule type="cellIs" dxfId="178" priority="3930" operator="equal">
      <formula>"NYI"</formula>
    </cfRule>
    <cfRule type="cellIs" dxfId="177" priority="3929" operator="equal">
      <formula>"CAR"</formula>
    </cfRule>
    <cfRule type="cellIs" dxfId="176" priority="3928" operator="equal">
      <formula>"TOR"</formula>
    </cfRule>
    <cfRule type="cellIs" dxfId="175" priority="3933" operator="equal">
      <formula>"DAL"</formula>
    </cfRule>
    <cfRule type="cellIs" dxfId="174" priority="3927" operator="equal">
      <formula>"LAK"</formula>
    </cfRule>
    <cfRule type="cellIs" dxfId="173" priority="3925" operator="equal">
      <formula>"MIN"</formula>
    </cfRule>
    <cfRule type="cellIs" dxfId="172" priority="3924" operator="equal">
      <formula>"NJD"</formula>
    </cfRule>
    <cfRule type="cellIs" dxfId="171" priority="3923" operator="equal">
      <formula>"OTT"</formula>
    </cfRule>
    <cfRule type="cellIs" dxfId="170" priority="3932" operator="equal">
      <formula>"EDM"</formula>
    </cfRule>
  </conditionalFormatting>
  <conditionalFormatting sqref="M53">
    <cfRule type="cellIs" dxfId="169" priority="3596" operator="equal">
      <formula>"NSH"</formula>
    </cfRule>
    <cfRule type="cellIs" dxfId="168" priority="3597" operator="equal">
      <formula>"VAN"</formula>
    </cfRule>
    <cfRule type="cellIs" dxfId="167" priority="3598" operator="equal">
      <formula>"COL"</formula>
    </cfRule>
    <cfRule type="cellIs" dxfId="166" priority="3599" operator="equal">
      <formula>"WPG"</formula>
    </cfRule>
    <cfRule type="cellIs" dxfId="165" priority="3600" operator="equal">
      <formula>"VGK"</formula>
    </cfRule>
    <cfRule type="cellIs" dxfId="164" priority="3601" operator="equal">
      <formula>"WSH"</formula>
    </cfRule>
    <cfRule type="cellIs" dxfId="163" priority="3604" operator="equal">
      <formula>"BOS"</formula>
    </cfRule>
    <cfRule type="cellIs" dxfId="162" priority="3603" operator="equal">
      <formula>"TBL"</formula>
    </cfRule>
    <cfRule type="cellIs" dxfId="161" priority="3602" operator="equal">
      <formula>"NYR"</formula>
    </cfRule>
    <cfRule type="cellIs" dxfId="160" priority="3584" operator="equal">
      <formula>"MTL"</formula>
    </cfRule>
    <cfRule type="cellIs" dxfId="159" priority="3585" operator="equal">
      <formula>"OTT"</formula>
    </cfRule>
    <cfRule type="cellIs" dxfId="158" priority="3587" operator="equal">
      <formula>"MIN"</formula>
    </cfRule>
    <cfRule type="cellIs" dxfId="157" priority="3588" operator="equal">
      <formula>"STL"</formula>
    </cfRule>
    <cfRule type="cellIs" dxfId="156" priority="3589" operator="equal">
      <formula>"LAK"</formula>
    </cfRule>
    <cfRule type="cellIs" dxfId="155" priority="3590" operator="equal">
      <formula>"TOR"</formula>
    </cfRule>
    <cfRule type="cellIs" dxfId="154" priority="3591" operator="equal">
      <formula>"CAR"</formula>
    </cfRule>
    <cfRule type="cellIs" dxfId="153" priority="3592" operator="equal">
      <formula>"NYI"</formula>
    </cfRule>
    <cfRule type="cellIs" dxfId="152" priority="3593" operator="equal">
      <formula>"FLA"</formula>
    </cfRule>
    <cfRule type="cellIs" dxfId="151" priority="3594" operator="equal">
      <formula>"EDM"</formula>
    </cfRule>
    <cfRule type="cellIs" dxfId="150" priority="3586" operator="equal">
      <formula>"NJD"</formula>
    </cfRule>
    <cfRule type="cellIs" dxfId="149" priority="3595" operator="equal">
      <formula>"DAL"</formula>
    </cfRule>
  </conditionalFormatting>
  <conditionalFormatting sqref="M55">
    <cfRule type="cellIs" dxfId="148" priority="3743" operator="equal">
      <formula>"EDM"</formula>
    </cfRule>
    <cfRule type="cellIs" dxfId="147" priority="3745" operator="equal">
      <formula>"NSH"</formula>
    </cfRule>
    <cfRule type="cellIs" dxfId="146" priority="3746" operator="equal">
      <formula>"VAN"</formula>
    </cfRule>
    <cfRule type="cellIs" dxfId="145" priority="3747" operator="equal">
      <formula>"COL"</formula>
    </cfRule>
    <cfRule type="cellIs" dxfId="144" priority="3748" operator="equal">
      <formula>"WPG"</formula>
    </cfRule>
    <cfRule type="cellIs" dxfId="143" priority="3735" operator="equal">
      <formula>"NJD"</formula>
    </cfRule>
    <cfRule type="cellIs" dxfId="142" priority="3749" operator="equal">
      <formula>"VGK"</formula>
    </cfRule>
    <cfRule type="cellIs" dxfId="141" priority="3751" operator="equal">
      <formula>"NYR"</formula>
    </cfRule>
    <cfRule type="cellIs" dxfId="140" priority="3752" operator="equal">
      <formula>"TBL"</formula>
    </cfRule>
    <cfRule type="cellIs" dxfId="139" priority="3753" operator="equal">
      <formula>"BOS"</formula>
    </cfRule>
    <cfRule type="cellIs" dxfId="138" priority="3734" operator="equal">
      <formula>"OTT"</formula>
    </cfRule>
    <cfRule type="cellIs" dxfId="137" priority="3744" operator="equal">
      <formula>"DAL"</formula>
    </cfRule>
    <cfRule type="cellIs" dxfId="136" priority="3733" operator="equal">
      <formula>"MTL"</formula>
    </cfRule>
    <cfRule type="cellIs" dxfId="135" priority="3736" operator="equal">
      <formula>"MIN"</formula>
    </cfRule>
    <cfRule type="cellIs" dxfId="134" priority="3737" operator="equal">
      <formula>"STL"</formula>
    </cfRule>
    <cfRule type="cellIs" dxfId="133" priority="3738" operator="equal">
      <formula>"LAK"</formula>
    </cfRule>
    <cfRule type="cellIs" dxfId="132" priority="3739" operator="equal">
      <formula>"TOR"</formula>
    </cfRule>
    <cfRule type="cellIs" dxfId="131" priority="3740" operator="equal">
      <formula>"CAR"</formula>
    </cfRule>
    <cfRule type="cellIs" dxfId="130" priority="3750" operator="equal">
      <formula>"WSH"</formula>
    </cfRule>
    <cfRule type="cellIs" dxfId="129" priority="3741" operator="equal">
      <formula>"NYI"</formula>
    </cfRule>
    <cfRule type="cellIs" dxfId="128" priority="3742" operator="equal">
      <formula>"FLA"</formula>
    </cfRule>
  </conditionalFormatting>
  <conditionalFormatting sqref="M57">
    <cfRule type="cellIs" dxfId="127" priority="3417" operator="equal">
      <formula>"OTT"</formula>
    </cfRule>
    <cfRule type="cellIs" dxfId="126" priority="3418" operator="equal">
      <formula>"NJD"</formula>
    </cfRule>
    <cfRule type="cellIs" dxfId="125" priority="3419" operator="equal">
      <formula>"MIN"</formula>
    </cfRule>
    <cfRule type="cellIs" dxfId="124" priority="3420" operator="equal">
      <formula>"STL"</formula>
    </cfRule>
    <cfRule type="cellIs" dxfId="123" priority="3421" operator="equal">
      <formula>"LAK"</formula>
    </cfRule>
    <cfRule type="cellIs" dxfId="122" priority="3423" operator="equal">
      <formula>"CAR"</formula>
    </cfRule>
    <cfRule type="cellIs" dxfId="121" priority="3424" operator="equal">
      <formula>"NYI"</formula>
    </cfRule>
    <cfRule type="cellIs" dxfId="120" priority="3425" operator="equal">
      <formula>"FLA"</formula>
    </cfRule>
    <cfRule type="cellIs" dxfId="119" priority="3427" operator="equal">
      <formula>"DAL"</formula>
    </cfRule>
    <cfRule type="cellIs" dxfId="118" priority="3422" operator="equal">
      <formula>"TOR"</formula>
    </cfRule>
    <cfRule type="cellIs" dxfId="117" priority="3428" operator="equal">
      <formula>"NSH"</formula>
    </cfRule>
    <cfRule type="cellIs" dxfId="116" priority="3429" operator="equal">
      <formula>"VAN"</formula>
    </cfRule>
    <cfRule type="cellIs" dxfId="115" priority="3430" operator="equal">
      <formula>"COL"</formula>
    </cfRule>
    <cfRule type="cellIs" dxfId="114" priority="3431" operator="equal">
      <formula>"WPG"</formula>
    </cfRule>
    <cfRule type="cellIs" dxfId="113" priority="3432" operator="equal">
      <formula>"VGK"</formula>
    </cfRule>
    <cfRule type="cellIs" dxfId="112" priority="3434" operator="equal">
      <formula>"NYR"</formula>
    </cfRule>
    <cfRule type="cellIs" dxfId="111" priority="3435" operator="equal">
      <formula>"TBL"</formula>
    </cfRule>
    <cfRule type="cellIs" dxfId="110" priority="3433" operator="equal">
      <formula>"WSH"</formula>
    </cfRule>
    <cfRule type="cellIs" dxfId="109" priority="3436" operator="equal">
      <formula>"BOS"</formula>
    </cfRule>
    <cfRule type="cellIs" dxfId="108" priority="3416" operator="equal">
      <formula>"MTL"</formula>
    </cfRule>
    <cfRule type="cellIs" dxfId="107" priority="3426" operator="equal">
      <formula>"EDM"</formula>
    </cfRule>
  </conditionalFormatting>
  <conditionalFormatting sqref="M59:M60">
    <cfRule type="cellIs" dxfId="106" priority="3019" operator="equal">
      <formula>"NJD"</formula>
    </cfRule>
    <cfRule type="cellIs" dxfId="105" priority="3020" operator="equal">
      <formula>"MIN"</formula>
    </cfRule>
    <cfRule type="cellIs" dxfId="104" priority="3021" operator="equal">
      <formula>"STL"</formula>
    </cfRule>
    <cfRule type="cellIs" dxfId="103" priority="3022" operator="equal">
      <formula>"LAK"</formula>
    </cfRule>
    <cfRule type="cellIs" dxfId="102" priority="3023" operator="equal">
      <formula>"TOR"</formula>
    </cfRule>
    <cfRule type="cellIs" dxfId="101" priority="3024" operator="equal">
      <formula>"CAR"</formula>
    </cfRule>
    <cfRule type="cellIs" dxfId="100" priority="3025" operator="equal">
      <formula>"NYI"</formula>
    </cfRule>
    <cfRule type="cellIs" dxfId="99" priority="3026" operator="equal">
      <formula>"FLA"</formula>
    </cfRule>
    <cfRule type="cellIs" dxfId="98" priority="3027" operator="equal">
      <formula>"EDM"</formula>
    </cfRule>
    <cfRule type="cellIs" dxfId="97" priority="3028" operator="equal">
      <formula>"DAL"</formula>
    </cfRule>
    <cfRule type="cellIs" dxfId="96" priority="3029" operator="equal">
      <formula>"NSH"</formula>
    </cfRule>
    <cfRule type="cellIs" dxfId="95" priority="3030" operator="equal">
      <formula>"VAN"</formula>
    </cfRule>
    <cfRule type="cellIs" dxfId="94" priority="3031" operator="equal">
      <formula>"COL"</formula>
    </cfRule>
    <cfRule type="cellIs" dxfId="93" priority="3032" operator="equal">
      <formula>"WPG"</formula>
    </cfRule>
    <cfRule type="cellIs" dxfId="92" priority="3033" operator="equal">
      <formula>"VGK"</formula>
    </cfRule>
    <cfRule type="cellIs" dxfId="91" priority="3034" operator="equal">
      <formula>"WSH"</formula>
    </cfRule>
    <cfRule type="cellIs" dxfId="90" priority="3035" operator="equal">
      <formula>"NYR"</formula>
    </cfRule>
    <cfRule type="cellIs" dxfId="89" priority="3036" operator="equal">
      <formula>"TBL"</formula>
    </cfRule>
    <cfRule type="cellIs" dxfId="88" priority="3037" operator="equal">
      <formula>"BOS"</formula>
    </cfRule>
    <cfRule type="cellIs" dxfId="87" priority="3017" operator="equal">
      <formula>"MTL"</formula>
    </cfRule>
    <cfRule type="cellIs" dxfId="86" priority="3018" operator="equal">
      <formula>"OTT"</formula>
    </cfRule>
  </conditionalFormatting>
  <conditionalFormatting sqref="M63:M64">
    <cfRule type="cellIs" dxfId="85" priority="2255" operator="equal">
      <formula>"WPG"</formula>
    </cfRule>
    <cfRule type="cellIs" dxfId="84" priority="2256" operator="equal">
      <formula>"VGK"</formula>
    </cfRule>
    <cfRule type="cellIs" dxfId="83" priority="2257" operator="equal">
      <formula>"WSH"</formula>
    </cfRule>
    <cfRule type="cellIs" dxfId="82" priority="2258" operator="equal">
      <formula>"NYR"</formula>
    </cfRule>
    <cfRule type="cellIs" dxfId="81" priority="2259" operator="equal">
      <formula>"TBL"</formula>
    </cfRule>
    <cfRule type="cellIs" dxfId="80" priority="2260" operator="equal">
      <formula>"BOS"</formula>
    </cfRule>
    <cfRule type="cellIs" dxfId="79" priority="2243" operator="equal">
      <formula>"MIN"</formula>
    </cfRule>
    <cfRule type="cellIs" dxfId="78" priority="2244" operator="equal">
      <formula>"STL"</formula>
    </cfRule>
    <cfRule type="cellIs" dxfId="77" priority="2245" operator="equal">
      <formula>"LAK"</formula>
    </cfRule>
    <cfRule type="cellIs" dxfId="76" priority="2246" operator="equal">
      <formula>"TOR"</formula>
    </cfRule>
    <cfRule type="cellIs" dxfId="75" priority="2247" operator="equal">
      <formula>"CAR"</formula>
    </cfRule>
    <cfRule type="cellIs" dxfId="74" priority="2248" operator="equal">
      <formula>"NYI"</formula>
    </cfRule>
    <cfRule type="cellIs" dxfId="73" priority="2249" operator="equal">
      <formula>"FLA"</formula>
    </cfRule>
    <cfRule type="cellIs" dxfId="72" priority="2250" operator="equal">
      <formula>"EDM"</formula>
    </cfRule>
    <cfRule type="cellIs" dxfId="71" priority="2251" operator="equal">
      <formula>"DAL"</formula>
    </cfRule>
    <cfRule type="cellIs" dxfId="70" priority="2253" operator="equal">
      <formula>"VAN"</formula>
    </cfRule>
    <cfRule type="cellIs" dxfId="69" priority="2252" operator="equal">
      <formula>"NSH"</formula>
    </cfRule>
    <cfRule type="cellIs" dxfId="68" priority="2254" operator="equal">
      <formula>"COL"</formula>
    </cfRule>
    <cfRule type="cellIs" dxfId="67" priority="2242" operator="equal">
      <formula>"NJD"</formula>
    </cfRule>
    <cfRule type="cellIs" dxfId="66" priority="2241" operator="equal">
      <formula>"OTT"</formula>
    </cfRule>
    <cfRule type="cellIs" dxfId="65" priority="2240" operator="equal">
      <formula>"MTL"</formula>
    </cfRule>
  </conditionalFormatting>
  <conditionalFormatting sqref="M70">
    <cfRule type="cellIs" dxfId="64" priority="1782" operator="equal">
      <formula>"STL"</formula>
    </cfRule>
    <cfRule type="cellIs" dxfId="63" priority="1783" operator="equal">
      <formula>"LAK"</formula>
    </cfRule>
    <cfRule type="cellIs" dxfId="62" priority="1784" operator="equal">
      <formula>"TOR"</formula>
    </cfRule>
    <cfRule type="cellIs" dxfId="61" priority="1785" operator="equal">
      <formula>"CAR"</formula>
    </cfRule>
    <cfRule type="cellIs" dxfId="60" priority="1786" operator="equal">
      <formula>"NYI"</formula>
    </cfRule>
    <cfRule type="cellIs" dxfId="59" priority="1787" operator="equal">
      <formula>"FLA"</formula>
    </cfRule>
    <cfRule type="cellIs" dxfId="58" priority="1788" operator="equal">
      <formula>"EDM"</formula>
    </cfRule>
    <cfRule type="cellIs" dxfId="57" priority="1779" operator="equal">
      <formula>"OTT"</formula>
    </cfRule>
    <cfRule type="cellIs" dxfId="56" priority="1790" operator="equal">
      <formula>"NSH"</formula>
    </cfRule>
    <cfRule type="cellIs" dxfId="55" priority="1791" operator="equal">
      <formula>"VAN"</formula>
    </cfRule>
    <cfRule type="cellIs" dxfId="54" priority="1793" operator="equal">
      <formula>"WPG"</formula>
    </cfRule>
    <cfRule type="cellIs" dxfId="53" priority="1794" operator="equal">
      <formula>"VGK"</formula>
    </cfRule>
    <cfRule type="cellIs" dxfId="52" priority="1795" operator="equal">
      <formula>"WSH"</formula>
    </cfRule>
    <cfRule type="cellIs" dxfId="51" priority="1796" operator="equal">
      <formula>"NYR"</formula>
    </cfRule>
    <cfRule type="cellIs" dxfId="50" priority="1797" operator="equal">
      <formula>"TBL"</formula>
    </cfRule>
    <cfRule type="cellIs" dxfId="49" priority="1798" operator="equal">
      <formula>"BOS"</formula>
    </cfRule>
    <cfRule type="cellIs" dxfId="48" priority="1778" operator="equal">
      <formula>"MTL"</formula>
    </cfRule>
    <cfRule type="cellIs" dxfId="47" priority="1792" operator="equal">
      <formula>"COL"</formula>
    </cfRule>
    <cfRule type="cellIs" dxfId="46" priority="1780" operator="equal">
      <formula>"NJD"</formula>
    </cfRule>
    <cfRule type="cellIs" dxfId="45" priority="1781" operator="equal">
      <formula>"MIN"</formula>
    </cfRule>
    <cfRule type="cellIs" dxfId="44" priority="1789" operator="equal">
      <formula>"DAL"</formula>
    </cfRule>
  </conditionalFormatting>
  <conditionalFormatting sqref="M73">
    <cfRule type="cellIs" dxfId="43" priority="1671" operator="equal">
      <formula>"TBL"</formula>
    </cfRule>
    <cfRule type="cellIs" dxfId="42" priority="1670" operator="equal">
      <formula>"NYR"</formula>
    </cfRule>
    <cfRule type="cellIs" dxfId="41" priority="1669" operator="equal">
      <formula>"WSH"</formula>
    </cfRule>
    <cfRule type="cellIs" dxfId="40" priority="1668" operator="equal">
      <formula>"VGK"</formula>
    </cfRule>
    <cfRule type="cellIs" dxfId="39" priority="1667" operator="equal">
      <formula>"WPG"</formula>
    </cfRule>
    <cfRule type="cellIs" dxfId="38" priority="1662" operator="equal">
      <formula>"EDM"</formula>
    </cfRule>
    <cfRule type="cellIs" dxfId="37" priority="1660" operator="equal">
      <formula>"NYI"</formula>
    </cfRule>
    <cfRule type="cellIs" dxfId="36" priority="1659" operator="equal">
      <formula>"CAR"</formula>
    </cfRule>
    <cfRule type="cellIs" dxfId="35" priority="1658" operator="equal">
      <formula>"TOR"</formula>
    </cfRule>
    <cfRule type="cellIs" dxfId="34" priority="1657" operator="equal">
      <formula>"LAK"</formula>
    </cfRule>
    <cfRule type="cellIs" dxfId="33" priority="1656" operator="equal">
      <formula>"STL"</formula>
    </cfRule>
    <cfRule type="cellIs" dxfId="32" priority="1655" operator="equal">
      <formula>"MIN"</formula>
    </cfRule>
    <cfRule type="cellIs" dxfId="31" priority="1654" operator="equal">
      <formula>"NJD"</formula>
    </cfRule>
    <cfRule type="cellIs" dxfId="30" priority="1653" operator="equal">
      <formula>"OTT"</formula>
    </cfRule>
    <cfRule type="cellIs" dxfId="29" priority="1652" operator="equal">
      <formula>"MTL"</formula>
    </cfRule>
    <cfRule type="cellIs" dxfId="28" priority="1666" operator="equal">
      <formula>"COL"</formula>
    </cfRule>
    <cfRule type="cellIs" dxfId="27" priority="1672" operator="equal">
      <formula>"BOS"</formula>
    </cfRule>
    <cfRule type="cellIs" dxfId="26" priority="1661" operator="equal">
      <formula>"FLA"</formula>
    </cfRule>
    <cfRule type="cellIs" dxfId="25" priority="1663" operator="equal">
      <formula>"DAL"</formula>
    </cfRule>
    <cfRule type="cellIs" dxfId="24" priority="1665" operator="equal">
      <formula>"VAN"</formula>
    </cfRule>
    <cfRule type="cellIs" dxfId="23" priority="1664" operator="equal">
      <formula>"NSH"</formula>
    </cfRule>
  </conditionalFormatting>
  <conditionalFormatting sqref="M75:M79">
    <cfRule type="cellIs" dxfId="22" priority="1" operator="equal">
      <formula>"MTL"</formula>
    </cfRule>
    <cfRule type="cellIs" dxfId="21" priority="2" operator="equal">
      <formula>"OTT"</formula>
    </cfRule>
    <cfRule type="cellIs" dxfId="20" priority="3" operator="equal">
      <formula>"NJD"</formula>
    </cfRule>
    <cfRule type="cellIs" dxfId="19" priority="4" operator="equal">
      <formula>"MIN"</formula>
    </cfRule>
    <cfRule type="cellIs" dxfId="18" priority="5" operator="equal">
      <formula>"STL"</formula>
    </cfRule>
    <cfRule type="cellIs" dxfId="17" priority="6" operator="equal">
      <formula>"LAK"</formula>
    </cfRule>
    <cfRule type="cellIs" dxfId="16" priority="7" operator="equal">
      <formula>"TOR"</formula>
    </cfRule>
    <cfRule type="cellIs" dxfId="15" priority="8" operator="equal">
      <formula>"CAR"</formula>
    </cfRule>
    <cfRule type="cellIs" dxfId="14" priority="9" operator="equal">
      <formula>"NYI"</formula>
    </cfRule>
    <cfRule type="cellIs" dxfId="13" priority="10" operator="equal">
      <formula>"FLA"</formula>
    </cfRule>
    <cfRule type="cellIs" dxfId="12" priority="11" operator="equal">
      <formula>"EDM"</formula>
    </cfRule>
    <cfRule type="cellIs" dxfId="11" priority="14" operator="equal">
      <formula>"VAN"</formula>
    </cfRule>
    <cfRule type="cellIs" dxfId="10" priority="15" operator="equal">
      <formula>"COL"</formula>
    </cfRule>
    <cfRule type="cellIs" dxfId="9" priority="13" operator="equal">
      <formula>"NSH"</formula>
    </cfRule>
    <cfRule type="cellIs" dxfId="8" priority="16" operator="equal">
      <formula>"WPG"</formula>
    </cfRule>
    <cfRule type="cellIs" dxfId="7" priority="17" operator="equal">
      <formula>"VGK"</formula>
    </cfRule>
    <cfRule type="cellIs" dxfId="6" priority="18" operator="equal">
      <formula>"WSH"</formula>
    </cfRule>
    <cfRule type="cellIs" dxfId="5" priority="19" operator="equal">
      <formula>"NYR"</formula>
    </cfRule>
    <cfRule type="cellIs" dxfId="4" priority="20" operator="equal">
      <formula>"TBL"</formula>
    </cfRule>
    <cfRule type="cellIs" dxfId="3" priority="21" operator="equal">
      <formula>"BOS"</formula>
    </cfRule>
    <cfRule type="cellIs" dxfId="2" priority="12" operator="equal">
      <formula>"DAL"</formula>
    </cfRule>
  </conditionalFormatting>
  <conditionalFormatting sqref="U1:U1048576">
    <cfRule type="colorScale" priority="4090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4179">
      <colorScale>
        <cfvo type="min"/>
        <cfvo type="max"/>
        <color rgb="FFFF3300"/>
        <color theme="9"/>
      </colorScale>
    </cfRule>
  </conditionalFormatting>
  <conditionalFormatting sqref="X1:Z1048576">
    <cfRule type="colorScale" priority="4091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J22:AM37 AJ41:AM48 AJ52:AM55">
    <cfRule type="cellIs" dxfId="1" priority="4173" operator="equal">
      <formula>0</formula>
    </cfRule>
  </conditionalFormatting>
  <conditionalFormatting sqref="AJ59:AM60">
    <cfRule type="cellIs" dxfId="0" priority="4165" operator="equal">
      <formula>0</formula>
    </cfRule>
  </conditionalFormatting>
  <conditionalFormatting sqref="AM3:AM17">
    <cfRule type="colorScale" priority="4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2:AN37">
    <cfRule type="colorScale" priority="41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41:AN48">
    <cfRule type="colorScale" priority="419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2:AN55">
    <cfRule type="colorScale" priority="418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9:AN60">
    <cfRule type="colorScale" priority="416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E22:BE37">
    <cfRule type="colorScale" priority="4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1:BE48">
    <cfRule type="colorScale" priority="4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52:BE55 BE59:BE60">
    <cfRule type="colorScale" priority="4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F22:BF37">
    <cfRule type="colorScale" priority="41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41:BF48">
    <cfRule type="colorScale" priority="4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52:BF55 BF59:BF60">
    <cfRule type="colorScale" priority="41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22:BG37 BC22:BD37">
    <cfRule type="colorScale" priority="4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41:BG48 BC41:BD48">
    <cfRule type="colorScale" priority="4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52:BG55 BC52:BD55 BG59:BG60 BC59:BD60">
    <cfRule type="colorScale" priority="41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2:BI37 BL22:BL37">
    <cfRule type="colorScale" priority="4172">
      <colorScale>
        <cfvo type="min"/>
        <cfvo type="max"/>
        <color rgb="FFFCFCFF"/>
        <color rgb="FF63BE7B"/>
      </colorScale>
    </cfRule>
  </conditionalFormatting>
  <conditionalFormatting sqref="BH41:BI48 BL41:BL48">
    <cfRule type="colorScale" priority="4183">
      <colorScale>
        <cfvo type="min"/>
        <cfvo type="max"/>
        <color rgb="FFFCFCFF"/>
        <color rgb="FF63BE7B"/>
      </colorScale>
    </cfRule>
  </conditionalFormatting>
  <conditionalFormatting sqref="BH52:BI55 BL52:BL55 BH59:BI60 BL59:BL60">
    <cfRule type="colorScale" priority="4189">
      <colorScale>
        <cfvo type="min"/>
        <cfvo type="max"/>
        <color rgb="FFFCFCFF"/>
        <color rgb="FF63BE7B"/>
      </colorScale>
    </cfRule>
  </conditionalFormatting>
  <conditionalFormatting sqref="BJ22:BK37 BM22:BM37">
    <cfRule type="colorScale" priority="4171">
      <colorScale>
        <cfvo type="min"/>
        <cfvo type="max"/>
        <color rgb="FFFCFCFF"/>
        <color rgb="FFF8696B"/>
      </colorScale>
    </cfRule>
  </conditionalFormatting>
  <conditionalFormatting sqref="BJ41:BK48 BM41:BM48">
    <cfRule type="colorScale" priority="4184">
      <colorScale>
        <cfvo type="min"/>
        <cfvo type="max"/>
        <color rgb="FFFCFCFF"/>
        <color rgb="FFF8696B"/>
      </colorScale>
    </cfRule>
  </conditionalFormatting>
  <conditionalFormatting sqref="BJ52:BK55 BM52:BM55 BJ59:BK60 BM59:BM60">
    <cfRule type="colorScale" priority="4190">
      <colorScale>
        <cfvo type="min"/>
        <cfvo type="max"/>
        <color rgb="FFFCFCFF"/>
        <color rgb="FFF8696B"/>
      </colorScale>
    </cfRule>
  </conditionalFormatting>
  <conditionalFormatting sqref="BP22:BP37">
    <cfRule type="colorScale" priority="4148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414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E22:CE37">
    <cfRule type="colorScale" priority="413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22:CF37">
    <cfRule type="colorScale" priority="41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G22:CG37 CC22:CD37">
    <cfRule type="colorScale" priority="4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G37">
    <cfRule type="colorScale" priority="4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H22:CI37 CL22:CL37">
    <cfRule type="colorScale" priority="4146">
      <colorScale>
        <cfvo type="min"/>
        <cfvo type="max"/>
        <color rgb="FFFCFCFF"/>
        <color rgb="FF63BE7B"/>
      </colorScale>
    </cfRule>
  </conditionalFormatting>
  <conditionalFormatting sqref="CH22:CI37">
    <cfRule type="colorScale" priority="4141">
      <colorScale>
        <cfvo type="min"/>
        <cfvo type="max"/>
        <color rgb="FFFCFCFF"/>
        <color rgb="FF63BE7B"/>
      </colorScale>
    </cfRule>
  </conditionalFormatting>
  <conditionalFormatting sqref="CJ22:CK37 CM22:CM37">
    <cfRule type="colorScale" priority="4145">
      <colorScale>
        <cfvo type="min"/>
        <cfvo type="max"/>
        <color rgb="FFFCFCFF"/>
        <color rgb="FFF8696B"/>
      </colorScale>
    </cfRule>
  </conditionalFormatting>
  <conditionalFormatting sqref="CJ22:CK37">
    <cfRule type="colorScale" priority="414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2025-05-26T19:33:05Z</dcterms:modified>
</cp:coreProperties>
</file>